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668" documentId="120_S{2AC9BD13-BADA-5192-A53E-5A8FF88502F6}" xr6:coauthVersionLast="47" xr6:coauthVersionMax="47" xr10:uidLastSave="{66560AF4-4063-4DD9-AF25-A971F50BC27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13" i="5"/>
  <c r="L14" i="5"/>
  <c r="L15" i="5"/>
  <c r="L16" i="5"/>
  <c r="L17" i="5"/>
  <c r="L18" i="5"/>
  <c r="L19" i="5"/>
  <c r="L20" i="5"/>
  <c r="L21" i="5"/>
  <c r="J13" i="5"/>
  <c r="J14" i="5"/>
  <c r="J15" i="5"/>
  <c r="J16" i="5"/>
  <c r="J17" i="5"/>
  <c r="J18" i="5"/>
  <c r="J19" i="5"/>
  <c r="J20" i="5"/>
  <c r="J21" i="5"/>
  <c r="I13" i="5"/>
  <c r="I14" i="5"/>
  <c r="I15" i="5"/>
  <c r="I16" i="5"/>
  <c r="I17" i="5"/>
  <c r="I18" i="5"/>
  <c r="I19" i="5"/>
  <c r="I20" i="5"/>
  <c r="I21" i="5"/>
  <c r="B13" i="5"/>
  <c r="B14" i="5"/>
  <c r="B15" i="5"/>
  <c r="B16" i="5"/>
  <c r="B17" i="5"/>
  <c r="B18" i="5"/>
  <c r="B19" i="5"/>
  <c r="B20" i="5"/>
  <c r="B21" i="5"/>
  <c r="G13" i="5"/>
  <c r="G14" i="5"/>
  <c r="G15" i="5"/>
  <c r="G16" i="5"/>
  <c r="G17" i="5"/>
  <c r="G18" i="5"/>
  <c r="G19" i="5"/>
  <c r="G20" i="5"/>
  <c r="G21"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L11" i="5"/>
  <c r="L12" i="5"/>
  <c r="J6" i="5"/>
  <c r="J7" i="5"/>
  <c r="J8" i="5"/>
  <c r="J9" i="5"/>
  <c r="J10" i="5"/>
  <c r="J11" i="5"/>
  <c r="J12" i="5"/>
  <c r="I6" i="5"/>
  <c r="I7" i="5"/>
  <c r="I8" i="5"/>
  <c r="I9" i="5"/>
  <c r="I10" i="5"/>
  <c r="I11" i="5"/>
  <c r="I12" i="5"/>
  <c r="B7" i="5"/>
  <c r="B8" i="5"/>
  <c r="B9" i="5"/>
  <c r="B10" i="5"/>
  <c r="B11" i="5"/>
  <c r="B12" i="5"/>
  <c r="G6" i="5"/>
  <c r="G7" i="5"/>
  <c r="G8" i="5"/>
  <c r="G9" i="5"/>
  <c r="G10" i="5"/>
  <c r="G11" i="5"/>
  <c r="G1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<sst xmlns="http://schemas.openxmlformats.org/spreadsheetml/2006/main" count="181592" uniqueCount="39212">
  <si>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</si>
  <si>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</si>
  <si>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</si>
  <si>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</si>
  <si>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</si>
  <si>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</si>
  <si>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</si>
  <si>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</si>
  <si>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</si>
  <si>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</si>
  <si>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</si>
  <si>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</si>
  <si>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</si>
  <si>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</si>
  <si>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</si>
  <si>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</si>
  <si>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</si>
  <si>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</si>
  <si>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</si>
  <si>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</si>
  <si>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</si>
  <si>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</si>
  <si>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</si>
  <si>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</si>
  <si>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</si>
  <si>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</si>
  <si>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</si>
  <si>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</si>
  <si>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</si>
  <si>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</si>
  <si>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</si>
  <si>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</si>
  <si>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</si>
  <si>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</si>
  <si>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</si>
  <si>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</si>
  <si>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</si>
  <si>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</si>
  <si>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</si>
  <si>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</si>
  <si>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</si>
  <si>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</si>
  <si>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</si>
  <si>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</si>
  <si>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</si>
  <si>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</si>
  <si>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</si>
  <si>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</si>
  <si>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</si>
  <si>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</si>
  <si>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</si>
  <si>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</si>
  <si>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</si>
  <si>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</si>
  <si>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</si>
  <si>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</si>
  <si>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</si>
  <si>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</si>
  <si>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</si>
  <si>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</si>
  <si>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</si>
  <si>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</si>
  <si>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</si>
  <si>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</si>
  <si>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</si>
  <si>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</si>
  <si>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</si>
  <si>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</si>
  <si>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</si>
  <si>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</si>
  <si>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</si>
  <si>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</si>
  <si>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</si>
  <si>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</si>
  <si>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</si>
  <si>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</si>
  <si>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</si>
  <si>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</si>
  <si>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</si>
  <si>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</si>
  <si>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</si>
  <si>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</si>
  <si>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</si>
  <si>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</si>
  <si>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</si>
  <si>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</si>
  <si>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</si>
  <si>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</si>
  <si>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</si>
  <si>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</si>
  <si>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</si>
  <si>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</si>
  <si>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</si>
  <si>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</si>
  <si>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</si>
  <si>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</si>
  <si>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</si>
  <si>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</si>
  <si>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</si>
  <si>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</si>
  <si>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</si>
  <si>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</si>
  <si>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</si>
  <si>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</si>
  <si>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</si>
  <si>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</si>
  <si>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</si>
  <si>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</si>
  <si>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</si>
  <si>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</si>
  <si>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</si>
  <si>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</si>
  <si>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</si>
  <si>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</si>
  <si>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</si>
  <si>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</si>
  <si>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</si>
  <si>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</si>
  <si>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</si>
  <si>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</si>
  <si>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</si>
  <si>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</si>
  <si>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</si>
  <si>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</si>
  <si>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</si>
  <si>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</si>
  <si>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</si>
  <si>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</si>
  <si>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</si>
  <si>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</si>
  <si>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</si>
  <si>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</si>
  <si>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</si>
  <si>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</si>
  <si>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</si>
  <si>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</si>
  <si>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</si>
  <si>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</si>
  <si>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</si>
  <si>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</si>
  <si>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</si>
  <si>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</si>
  <si>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</si>
  <si>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</si>
  <si>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</si>
  <si>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</si>
  <si>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</si>
  <si>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</si>
  <si>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</si>
  <si>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</si>
  <si>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</si>
  <si>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</si>
  <si>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</si>
  <si>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</si>
  <si>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</si>
  <si>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</si>
  <si>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</si>
  <si>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</si>
  <si>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</si>
  <si>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</si>
  <si>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</si>
  <si>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</si>
  <si>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</si>
  <si>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</si>
  <si>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</si>
  <si>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</si>
  <si>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</si>
  <si>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</si>
  <si>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</si>
  <si>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</si>
  <si>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</si>
  <si>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</si>
  <si>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</si>
  <si>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</si>
  <si>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</si>
  <si>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</si>
  <si>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</si>
  <si>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</si>
  <si>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</si>
  <si>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</si>
  <si>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</si>
  <si>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</si>
  <si>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</si>
  <si>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</si>
  <si>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</si>
  <si>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</si>
  <si>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</si>
  <si>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</si>
  <si>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</si>
  <si>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</si>
  <si>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</si>
  <si>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</si>
  <si>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</si>
  <si>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</si>
  <si>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</si>
  <si>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</si>
  <si>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</si>
  <si>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</si>
  <si>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</si>
  <si>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</si>
  <si>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</si>
  <si>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</si>
  <si>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</si>
  <si>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</si>
  <si>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</si>
  <si>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</si>
  <si>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</si>
  <si>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</si>
  <si>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</si>
  <si>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</si>
  <si>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</si>
  <si>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</si>
  <si>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</si>
  <si>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</si>
  <si>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</si>
  <si>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</si>
  <si>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</si>
  <si>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</si>
  <si>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</si>
  <si>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</si>
  <si>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</si>
  <si>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</si>
  <si>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</si>
  <si>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</si>
  <si>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</si>
  <si>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</si>
  <si>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</si>
  <si>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</si>
  <si>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</si>
  <si>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</si>
  <si>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</si>
  <si>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</si>
  <si>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</si>
  <si>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</si>
  <si>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</si>
  <si>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</si>
  <si>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</si>
  <si>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</si>
  <si>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</si>
  <si>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</si>
  <si>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</si>
  <si>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</si>
  <si>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</si>
  <si>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</si>
  <si>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</si>
  <si>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</si>
  <si>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</si>
  <si>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</si>
  <si>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</si>
  <si>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</si>
  <si>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</si>
  <si>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</si>
  <si>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</si>
  <si>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</si>
  <si>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</si>
  <si>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</si>
  <si>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</si>
  <si>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</si>
  <si>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</si>
  <si>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</si>
  <si>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</si>
  <si>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</si>
  <si>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</si>
  <si>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</si>
  <si>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</si>
  <si>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</si>
  <si>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</si>
  <si>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</si>
  <si>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</si>
  <si>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</si>
  <si>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</si>
  <si>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</si>
  <si>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</si>
  <si>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</si>
  <si>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</si>
  <si>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</si>
  <si>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</si>
  <si>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</si>
  <si>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</si>
  <si>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</si>
  <si>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</si>
  <si>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</si>
  <si>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</si>
  <si>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</si>
  <si>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</si>
  <si>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</si>
  <si>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</si>
  <si>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</si>
  <si>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</si>
  <si>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</si>
  <si>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</si>
  <si>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</si>
  <si>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</si>
  <si>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</si>
  <si>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</si>
  <si>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</si>
  <si>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</si>
  <si>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</si>
  <si>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</si>
  <si>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</si>
  <si>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</si>
  <si>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</si>
  <si>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</si>
  <si>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</si>
  <si>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</si>
  <si>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</si>
  <si>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</si>
  <si>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</si>
  <si>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</si>
  <si>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</si>
  <si>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</si>
  <si>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</si>
  <si>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</si>
  <si>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</si>
  <si>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</si>
  <si>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</si>
  <si>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</si>
  <si>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</si>
  <si>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</si>
  <si>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</si>
  <si>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</si>
  <si>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</si>
  <si>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</si>
  <si>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</si>
  <si>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</si>
  <si>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</si>
  <si>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</si>
  <si>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</si>
  <si>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</si>
  <si>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</si>
  <si>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</si>
  <si>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</si>
  <si>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</si>
  <si>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</si>
  <si>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</si>
  <si>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</si>
  <si>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</si>
  <si>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</si>
  <si>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</si>
  <si>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</si>
  <si>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</si>
  <si>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</si>
  <si>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</si>
  <si>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</si>
  <si>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</si>
  <si>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</si>
  <si>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</si>
  <si>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</si>
  <si>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</si>
  <si>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</si>
  <si>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</si>
  <si>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</si>
  <si>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</si>
  <si>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</si>
  <si>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</si>
  <si>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</si>
  <si>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</si>
  <si>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</si>
  <si>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</si>
  <si>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</si>
  <si>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</si>
  <si>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</si>
  <si>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</si>
  <si>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</si>
  <si>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</si>
  <si>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</si>
  <si>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</si>
  <si>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</si>
  <si>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</si>
  <si>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</si>
  <si>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</si>
  <si>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</si>
  <si>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</si>
  <si>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</si>
  <si>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</si>
  <si>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</si>
  <si>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</si>
  <si>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</si>
  <si>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</si>
  <si>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</si>
  <si>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</si>
  <si>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</si>
  <si>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</si>
  <si>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</si>
  <si>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</si>
  <si>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</si>
  <si>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</si>
  <si>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</si>
  <si>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</si>
  <si>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</si>
  <si>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</si>
  <si>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</si>
  <si>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</si>
  <si>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</si>
  <si>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</si>
  <si>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</si>
  <si>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</si>
  <si>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</si>
  <si>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</si>
  <si>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</si>
  <si>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</si>
  <si>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</si>
  <si>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</si>
  <si>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</si>
  <si>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</si>
  <si>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</si>
  <si>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</si>
  <si>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</si>
  <si>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</si>
  <si>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</si>
  <si>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</si>
  <si>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</si>
  <si>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</si>
  <si>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</si>
  <si>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</si>
  <si>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</si>
  <si>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</si>
  <si>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</si>
  <si>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</si>
  <si>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</si>
  <si>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</si>
  <si>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</si>
  <si>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</si>
  <si>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</si>
  <si>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</si>
  <si>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</si>
  <si>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</si>
  <si>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</si>
  <si>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</si>
  <si>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</si>
  <si>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</si>
  <si>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</si>
  <si>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</si>
  <si>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</si>
  <si>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</si>
  <si>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</si>
  <si>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</si>
  <si>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</si>
  <si>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</si>
  <si>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</si>
  <si>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</si>
  <si>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</si>
  <si>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</si>
  <si>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</si>
  <si>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</si>
  <si>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</si>
  <si>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</si>
  <si>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</si>
  <si>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</si>
  <si>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</si>
  <si>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</si>
  <si>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</si>
  <si>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</si>
  <si>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</si>
  <si>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</si>
  <si>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</si>
  <si>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</si>
  <si>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</si>
  <si>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</si>
  <si>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</si>
  <si>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</si>
  <si>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</si>
  <si>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</si>
  <si>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</si>
  <si>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</si>
  <si>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</si>
  <si>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</si>
  <si>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</si>
  <si>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</si>
  <si>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</si>
  <si>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</si>
  <si>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</si>
  <si>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</si>
  <si>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</si>
  <si>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</si>
  <si>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</si>
  <si>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</si>
  <si>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</si>
  <si>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</si>
  <si>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</si>
  <si>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</si>
  <si>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</si>
  <si>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</si>
  <si>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</si>
  <si>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</si>
  <si>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</si>
  <si>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</si>
  <si>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</si>
  <si>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</si>
  <si>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</si>
  <si>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</si>
  <si>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</si>
  <si>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</si>
  <si>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</si>
  <si>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</si>
  <si>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</si>
  <si>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</si>
  <si>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</si>
  <si>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</si>
  <si>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</si>
  <si>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</si>
  <si>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</si>
  <si>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</si>
  <si>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</si>
  <si>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</si>
  <si>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</si>
  <si>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</si>
  <si>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</si>
  <si>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</si>
  <si>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</si>
  <si>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</si>
  <si>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</si>
  <si>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</si>
  <si>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</si>
  <si>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</si>
  <si>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</si>
  <si>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</si>
  <si>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</si>
  <si>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</si>
  <si>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</si>
  <si>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</si>
  <si>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</si>
  <si>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</si>
  <si>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</si>
  <si>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</si>
  <si>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</si>
  <si>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</si>
  <si>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</si>
  <si>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</si>
  <si>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</si>
  <si>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</si>
  <si>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</si>
  <si>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</si>
  <si>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</si>
  <si>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</si>
  <si>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</si>
  <si>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</si>
  <si>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</si>
  <si>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</si>
  <si>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</si>
  <si>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</si>
  <si>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</si>
  <si>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</si>
  <si>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</si>
  <si>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</si>
  <si>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</si>
  <si>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</si>
  <si>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</si>
  <si>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</si>
  <si>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</si>
  <si>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</si>
  <si>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</si>
  <si>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</si>
  <si>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</si>
  <si>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</si>
  <si>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</si>
  <si>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</si>
  <si>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</si>
  <si>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</si>
  <si>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</si>
  <si>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</si>
  <si>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</si>
  <si>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</si>
  <si>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</si>
  <si>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</si>
  <si>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</si>
  <si>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</si>
  <si>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</si>
  <si>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</si>
  <si>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</si>
  <si>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</si>
  <si>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</si>
  <si>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</si>
  <si>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</si>
  <si>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</si>
  <si>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</si>
  <si>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</si>
  <si>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</si>
  <si>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</si>
  <si>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</si>
  <si>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</si>
  <si>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</si>
  <si>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</si>
  <si>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</si>
  <si>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</si>
  <si>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</si>
  <si>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</si>
  <si>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</si>
  <si>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</si>
  <si>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</si>
  <si>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</si>
  <si>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</si>
  <si>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</si>
  <si>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</si>
  <si>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</si>
  <si>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</si>
  <si>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</si>
  <si>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</si>
  <si>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</si>
  <si>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</si>
  <si>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</si>
  <si>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</si>
  <si>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</si>
  <si>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</si>
  <si>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</si>
  <si>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</si>
  <si>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</si>
  <si>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</si>
  <si>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</si>
  <si>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</si>
  <si>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</si>
  <si>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</si>
  <si>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</si>
  <si>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</si>
  <si>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</si>
  <si>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</si>
  <si>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</si>
  <si>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</si>
  <si>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</si>
  <si>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</si>
  <si>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</si>
  <si>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</si>
  <si>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</si>
  <si>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</si>
  <si>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</si>
  <si>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</si>
  <si>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</si>
  <si>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</si>
  <si>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</si>
  <si>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</si>
  <si>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</si>
  <si>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</si>
  <si>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</si>
  <si>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</si>
  <si>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</si>
  <si>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</si>
  <si>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</si>
  <si>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</si>
  <si>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</si>
  <si>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</si>
  <si>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</si>
  <si>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</si>
  <si>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</si>
  <si>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</si>
  <si>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</si>
  <si>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</si>
  <si>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</si>
  <si>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</si>
  <si>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</si>
  <si>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</si>
  <si>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</si>
  <si>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</si>
  <si>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</si>
  <si>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</si>
  <si>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</si>
  <si>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</si>
  <si>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</si>
  <si>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</si>
  <si>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</si>
  <si>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</si>
  <si>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</si>
  <si>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</si>
  <si>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</si>
  <si>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</si>
  <si>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</si>
  <si>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</si>
  <si>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</si>
  <si>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</si>
  <si>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</si>
  <si>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</si>
  <si>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</si>
  <si>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</si>
  <si>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</si>
  <si>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</si>
  <si>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</si>
  <si>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</si>
  <si>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</si>
  <si>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</si>
  <si>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</si>
  <si>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</si>
  <si>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</si>
  <si>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</si>
  <si>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</si>
  <si>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</si>
  <si>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</si>
  <si>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</si>
  <si>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</si>
  <si>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</si>
  <si>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</si>
  <si>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</si>
  <si>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</si>
  <si>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</si>
  <si>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</si>
  <si>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</si>
  <si>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</si>
  <si>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</si>
  <si>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</si>
  <si>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</si>
  <si>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</si>
  <si>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</si>
  <si>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</si>
  <si>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</si>
  <si>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</si>
  <si>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</si>
  <si>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</si>
  <si>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</si>
  <si>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</si>
  <si>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</si>
  <si>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</si>
  <si>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</si>
  <si>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</si>
  <si>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</si>
  <si>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</si>
  <si>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</si>
  <si>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</si>
  <si>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</si>
  <si>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</si>
  <si>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</si>
  <si>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</si>
  <si>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</si>
  <si>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</si>
  <si>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</si>
  <si>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</si>
  <si>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</si>
  <si>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</si>
  <si>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</si>
  <si>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</si>
  <si>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</si>
  <si>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</si>
  <si>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</si>
  <si>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</si>
  <si>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</si>
  <si>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</si>
  <si>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</si>
  <si>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</si>
  <si>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</si>
  <si>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</si>
  <si>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</si>
  <si>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</si>
  <si>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</si>
  <si>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</si>
  <si>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</si>
  <si>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</si>
  <si>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</si>
  <si>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</si>
  <si>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</si>
  <si>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</si>
  <si>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</si>
  <si>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</si>
  <si>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</si>
  <si>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</si>
  <si>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</si>
  <si>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</si>
  <si>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</si>
  <si>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</si>
  <si>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</si>
  <si>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</si>
  <si>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</si>
  <si>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</si>
  <si>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</si>
  <si>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</si>
  <si>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</si>
  <si>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</si>
  <si>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</si>
  <si>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</si>
  <si>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</si>
  <si>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</si>
  <si>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</si>
  <si>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</si>
  <si>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</si>
  <si>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</si>
  <si>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</si>
  <si>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</si>
  <si>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</si>
  <si>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</si>
  <si>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</si>
  <si>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</si>
  <si>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</si>
  <si>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</si>
  <si>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</si>
  <si>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</si>
  <si>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</si>
  <si>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</si>
  <si>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</si>
  <si>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</si>
  <si>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</si>
  <si>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</si>
  <si>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</si>
  <si>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</si>
  <si>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</si>
  <si>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</si>
  <si>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</si>
  <si>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</si>
  <si>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</si>
  <si>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</si>
  <si>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</si>
  <si>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</si>
  <si>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</si>
  <si>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</si>
  <si>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</si>
  <si>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</si>
  <si>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</si>
  <si>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</si>
  <si>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</si>
  <si>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</si>
  <si>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</si>
  <si>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</si>
  <si>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</si>
  <si>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</si>
  <si>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</si>
  <si>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</si>
  <si>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</si>
  <si>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</si>
  <si>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</si>
  <si>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</si>
  <si>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</si>
  <si>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</si>
  <si>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</si>
  <si>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</si>
  <si>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</si>
  <si>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</si>
  <si>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</si>
  <si>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</si>
  <si>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</si>
  <si>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</si>
  <si>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</si>
  <si>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</si>
  <si>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</si>
  <si>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</si>
  <si>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</si>
  <si>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</si>
  <si>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</si>
  <si>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</si>
  <si>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</si>
  <si>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</si>
  <si>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</si>
  <si>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</si>
  <si>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</si>
  <si>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</si>
  <si>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</si>
  <si>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</si>
  <si>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</si>
  <si>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</si>
  <si>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</si>
  <si>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</si>
  <si>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</si>
  <si>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</si>
  <si>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</si>
  <si>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</si>
  <si>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</si>
  <si>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</si>
  <si>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</si>
  <si>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</si>
  <si>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</si>
  <si>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</si>
  <si>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</si>
  <si>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</si>
  <si>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</si>
  <si>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</si>
  <si>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</si>
  <si>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</si>
  <si>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</si>
  <si>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</si>
  <si>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</si>
  <si>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</si>
  <si>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</si>
  <si>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</si>
  <si>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</si>
  <si>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</si>
  <si>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</si>
  <si>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</si>
  <si>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</si>
  <si>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</si>
  <si>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</si>
  <si>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</si>
  <si>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</si>
  <si>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</si>
  <si>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</si>
  <si>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</si>
  <si>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</si>
  <si>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</si>
  <si>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</si>
  <si>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</si>
  <si>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</si>
  <si>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</si>
  <si>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</si>
  <si>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</si>
  <si>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</si>
  <si>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</si>
  <si>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</si>
  <si>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</si>
  <si>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</si>
  <si>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</si>
  <si>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</si>
  <si>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</si>
  <si>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</si>
  <si>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</si>
  <si>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</si>
  <si>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</si>
  <si>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</si>
  <si>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</si>
  <si>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</si>
  <si>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</si>
  <si>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</si>
  <si>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</si>
  <si>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</si>
  <si>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</si>
  <si>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</si>
  <si>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</si>
  <si>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</si>
  <si>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</si>
  <si>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</si>
  <si>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</si>
  <si>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</si>
  <si>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</si>
  <si>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</si>
  <si>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</si>
  <si>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</si>
  <si>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</si>
  <si>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</si>
  <si>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</si>
  <si>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</si>
  <si>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</si>
  <si>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</si>
  <si>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</si>
  <si>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</si>
  <si>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</si>
  <si>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</si>
  <si>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</si>
  <si>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</si>
  <si>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</si>
  <si>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</si>
  <si>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</si>
  <si>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</si>
  <si>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</si>
  <si>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</si>
  <si>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</si>
  <si>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</si>
  <si>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</si>
  <si>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</si>
  <si>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</si>
  <si>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</si>
  <si>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</si>
  <si>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</si>
  <si>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</si>
  <si>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</si>
  <si>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</si>
  <si>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</si>
  <si>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</si>
  <si>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</si>
  <si>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</si>
  <si>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</si>
  <si>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</si>
  <si>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</si>
  <si>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</si>
  <si>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</si>
  <si>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</si>
  <si>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</si>
  <si>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</si>
  <si>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</si>
  <si>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</si>
  <si>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</si>
  <si>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</si>
  <si>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</si>
  <si>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</si>
  <si>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</si>
  <si>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</si>
  <si>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</si>
  <si>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</si>
  <si>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</si>
  <si>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</si>
  <si>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</si>
  <si>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</si>
  <si>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</si>
  <si>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</si>
  <si>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</si>
  <si>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</si>
  <si>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</si>
  <si>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</si>
  <si>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</si>
  <si>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</si>
  <si>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</si>
  <si>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</si>
  <si>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</si>
  <si>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</si>
  <si>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</si>
  <si>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</si>
  <si>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</si>
  <si>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</si>
  <si>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</si>
  <si>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</si>
  <si>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</si>
  <si>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</si>
  <si>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</si>
  <si>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</si>
  <si>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</si>
  <si>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</si>
  <si>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</si>
  <si>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</si>
  <si>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</si>
  <si>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</si>
  <si>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</si>
  <si>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</si>
  <si>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</si>
  <si>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</si>
  <si>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</si>
  <si>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</si>
  <si>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</si>
  <si>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</si>
  <si>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</si>
  <si>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</si>
  <si>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</si>
  <si>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</si>
  <si>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</si>
  <si>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</si>
  <si>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</si>
  <si>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</si>
  <si>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</si>
  <si>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</si>
  <si>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</si>
  <si>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</si>
  <si>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</si>
  <si>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</si>
  <si>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</si>
  <si>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</si>
  <si>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</si>
  <si>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</si>
  <si>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</si>
  <si>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</si>
  <si>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</si>
  <si>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</si>
  <si>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</si>
  <si>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</si>
  <si>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</si>
  <si>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</si>
  <si>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</si>
  <si>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</si>
  <si>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</si>
  <si>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</si>
  <si>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</si>
  <si>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</si>
  <si>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</si>
  <si>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</si>
  <si>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</si>
  <si>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</si>
  <si>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</si>
  <si>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</si>
  <si>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</si>
  <si>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</si>
  <si>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</si>
  <si>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</si>
  <si>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</si>
  <si>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</si>
  <si>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</si>
  <si>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</si>
  <si>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</si>
  <si>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</si>
  <si>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</si>
  <si>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</si>
  <si>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</si>
  <si>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</si>
  <si>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</si>
  <si>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</si>
  <si>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</si>
  <si>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</si>
  <si>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</si>
  <si>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</si>
  <si>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</si>
  <si>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</si>
  <si>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</si>
  <si>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</si>
  <si>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</si>
  <si>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</si>
  <si>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</si>
  <si>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</si>
  <si>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</si>
  <si>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</si>
  <si>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</si>
  <si>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</si>
  <si>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</si>
  <si>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</si>
  <si>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</si>
  <si>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</si>
  <si>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</si>
  <si>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</si>
  <si>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</si>
  <si>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</si>
  <si>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</si>
  <si>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</si>
  <si>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</si>
  <si>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</si>
  <si>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</si>
  <si>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</si>
  <si>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</si>
  <si>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</si>
  <si>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</si>
  <si>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</si>
  <si>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</si>
  <si>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</si>
  <si>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</si>
  <si>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</si>
  <si>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</si>
  <si>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</si>
  <si>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</si>
  <si>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</si>
  <si>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</si>
  <si>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</si>
  <si>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</si>
  <si>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</si>
  <si>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</si>
  <si>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</si>
  <si>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</si>
  <si>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</si>
  <si>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</si>
  <si>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</si>
  <si>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</si>
  <si>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</si>
  <si>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</si>
  <si>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</si>
  <si>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</si>
  <si>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</si>
  <si>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</si>
  <si>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</si>
  <si>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</si>
  <si>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</si>
  <si>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</si>
  <si>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</si>
  <si>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</si>
  <si>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</si>
  <si>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</si>
  <si>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</si>
  <si>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</si>
  <si>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</si>
  <si>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</si>
  <si>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</si>
  <si>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</si>
  <si>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</si>
  <si>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</si>
  <si>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</si>
  <si>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</si>
  <si>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</si>
  <si>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</si>
  <si>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</si>
  <si>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</si>
  <si>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</si>
  <si>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</si>
  <si>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</si>
  <si>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</si>
  <si>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</si>
  <si>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</si>
  <si>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</si>
  <si>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</si>
  <si>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</si>
  <si>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</si>
  <si>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</si>
  <si>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</si>
  <si>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</si>
  <si>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</si>
  <si>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</si>
  <si>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</si>
  <si>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</si>
  <si>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</si>
  <si>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</si>
  <si>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</si>
  <si>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</si>
  <si>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</si>
  <si>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</si>
  <si>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</si>
  <si>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</si>
  <si>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</si>
  <si>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</si>
  <si>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</si>
  <si>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</si>
  <si>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</si>
  <si>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</si>
  <si>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</si>
  <si>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</si>
  <si>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</si>
  <si>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</si>
  <si>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</si>
  <si>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</si>
  <si>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</si>
  <si>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</si>
  <si>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</si>
  <si>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</si>
  <si>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</si>
  <si>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</si>
  <si>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</si>
  <si>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</si>
  <si>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</si>
  <si>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</si>
  <si>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</si>
  <si>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</si>
  <si>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</si>
  <si>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</si>
  <si>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</si>
  <si>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</si>
  <si>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</si>
  <si>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</si>
  <si>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</si>
  <si>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</si>
  <si>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</si>
  <si>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</si>
  <si>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</si>
  <si>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</si>
  <si>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</si>
  <si>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</si>
  <si>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</si>
  <si>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</si>
  <si>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</si>
  <si>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</si>
  <si>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</si>
  <si>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</si>
  <si>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</si>
  <si>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</si>
  <si>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</si>
  <si>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</si>
  <si>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</si>
  <si>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</si>
  <si>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</si>
  <si>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</si>
  <si>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</si>
  <si>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</si>
  <si>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</si>
  <si>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</si>
  <si>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</si>
  <si>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</si>
  <si>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</si>
  <si>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</si>
  <si>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</si>
  <si>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</si>
  <si>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</si>
  <si>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</si>
  <si>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</si>
  <si>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</si>
  <si>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</si>
  <si>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</si>
  <si>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</si>
  <si>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</si>
  <si>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</si>
  <si>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</si>
  <si>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</si>
  <si>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</si>
  <si>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</si>
  <si>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</si>
  <si>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</si>
  <si>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</si>
  <si>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</si>
  <si>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</si>
  <si>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</si>
  <si>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</si>
  <si>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</si>
  <si>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</si>
  <si>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</si>
  <si>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</si>
  <si>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</si>
  <si>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</si>
  <si>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</si>
  <si>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</si>
  <si>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</si>
  <si>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</si>
  <si>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</si>
  <si>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</si>
  <si>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</si>
  <si>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</si>
  <si>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</si>
  <si>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</si>
  <si>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</si>
  <si>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</si>
  <si>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</si>
  <si>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</si>
  <si>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</si>
  <si>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</si>
  <si>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</si>
  <si>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</si>
  <si>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</si>
  <si>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</si>
  <si>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</si>
  <si>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</si>
  <si>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</si>
  <si>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</si>
  <si>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</si>
  <si>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</si>
  <si>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</si>
  <si>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</si>
  <si>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</si>
  <si>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</si>
  <si>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</si>
  <si>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</si>
  <si>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</si>
  <si>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</si>
  <si>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</si>
  <si>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</si>
  <si>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</si>
  <si>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</si>
  <si>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</si>
  <si>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</si>
  <si>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</si>
  <si>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</si>
  <si>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</si>
  <si>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</si>
  <si>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</si>
  <si>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</si>
  <si>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</si>
  <si>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</si>
  <si>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</si>
  <si>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</si>
  <si>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</si>
  <si>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</si>
  <si>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</si>
  <si>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</si>
  <si>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</si>
  <si>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</si>
  <si>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</si>
  <si>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</si>
  <si>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</si>
  <si>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</si>
  <si>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</si>
  <si>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</si>
  <si>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</si>
  <si>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</si>
  <si>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</si>
  <si>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</si>
  <si>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</si>
  <si>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</si>
  <si>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</si>
  <si>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</si>
  <si>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</si>
  <si>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</si>
  <si>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</si>
  <si>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</si>
  <si>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</si>
  <si>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</si>
  <si>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</si>
  <si>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</si>
  <si>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</si>
  <si>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</si>
  <si>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</si>
  <si>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</si>
  <si>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</si>
  <si>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</si>
  <si>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</si>
  <si>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</si>
  <si>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</si>
  <si>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</si>
  <si>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</si>
  <si>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</si>
  <si>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</si>
  <si>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</si>
  <si>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</si>
  <si>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</si>
  <si>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</si>
  <si>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</si>
  <si>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</si>
  <si>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</si>
  <si>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</si>
  <si>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</si>
  <si>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</si>
  <si>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</si>
  <si>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</si>
  <si>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</si>
  <si>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</si>
  <si>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</si>
  <si>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</si>
  <si>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</si>
  <si>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</si>
  <si>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</si>
  <si>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</si>
  <si>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</si>
  <si>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</si>
  <si>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</si>
  <si>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</si>
  <si>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</si>
  <si>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</si>
  <si>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</si>
  <si>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</si>
  <si>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</si>
  <si>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</si>
  <si>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</si>
  <si>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</si>
  <si>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</si>
  <si>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</si>
  <si>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</si>
  <si>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</si>
  <si>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</si>
  <si>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</si>
  <si>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</si>
  <si>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</si>
  <si>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</si>
  <si>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</si>
  <si>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</si>
  <si>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</si>
  <si>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</si>
  <si>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</si>
  <si>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</si>
  <si>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</si>
  <si>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</si>
  <si>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</si>
  <si>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</si>
  <si>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</si>
  <si>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</si>
  <si>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</si>
  <si>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</si>
  <si>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</si>
  <si>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</si>
  <si>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</si>
  <si>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</si>
  <si>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</si>
  <si>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</si>
  <si>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</si>
  <si>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</si>
  <si>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</si>
  <si>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</si>
  <si>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</si>
  <si>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</si>
  <si>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</si>
  <si>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</si>
  <si>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</si>
  <si>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</si>
  <si>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</si>
  <si>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</si>
  <si>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</si>
  <si>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</si>
  <si>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</si>
  <si>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</si>
  <si>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</si>
  <si>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</si>
  <si>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</si>
  <si>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</si>
  <si>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</si>
  <si>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</si>
  <si>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</si>
  <si>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</si>
  <si>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</si>
  <si>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</si>
  <si>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</si>
  <si>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</si>
  <si>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</si>
  <si>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</si>
  <si>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</si>
  <si>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</si>
  <si>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</si>
  <si>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</si>
  <si>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</si>
  <si>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</si>
  <si>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</si>
  <si>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</si>
  <si>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</si>
  <si>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</si>
  <si>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</si>
  <si>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</si>
  <si>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</si>
  <si>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</si>
  <si>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</si>
  <si>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</si>
  <si>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</si>
  <si>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</si>
  <si>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</si>
  <si>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</si>
  <si>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</si>
  <si>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</si>
  <si>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</si>
  <si>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</si>
  <si>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</si>
  <si>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</si>
  <si>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</si>
  <si>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</si>
  <si>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</si>
  <si>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</si>
  <si>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</si>
  <si>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</si>
  <si>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</si>
  <si>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</si>
  <si>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</si>
  <si>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</si>
  <si>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</si>
  <si>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</si>
  <si>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</si>
  <si>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</si>
  <si>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</si>
  <si>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</si>
  <si>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</si>
  <si>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</si>
  <si>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</si>
  <si>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</si>
  <si>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</si>
  <si>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</si>
  <si>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</si>
  <si>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</si>
  <si>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</si>
  <si>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</si>
  <si>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</si>
  <si>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</si>
  <si>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</si>
  <si>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</si>
  <si>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</si>
  <si>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</si>
  <si>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</si>
  <si>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</si>
  <si>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</si>
  <si>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</si>
  <si>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</si>
  <si>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</si>
  <si>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</si>
  <si>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</si>
  <si>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</si>
  <si>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</si>
  <si>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</si>
  <si>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</si>
  <si>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</si>
  <si>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</si>
  <si>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</si>
  <si>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</si>
  <si>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</si>
  <si>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</si>
  <si>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</si>
  <si>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</si>
  <si>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</si>
  <si>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</si>
  <si>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</si>
  <si>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</si>
  <si>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</si>
  <si>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</si>
  <si>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</si>
  <si>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</si>
  <si>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</si>
  <si>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</si>
  <si>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</si>
  <si>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</si>
  <si>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</si>
  <si>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</si>
  <si>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</si>
  <si>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</si>
  <si>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</si>
  <si>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</si>
  <si>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</si>
  <si>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</si>
  <si>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</si>
  <si>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</si>
  <si>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</si>
  <si>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</si>
  <si>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</si>
  <si>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</si>
  <si>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</si>
  <si>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</si>
  <si>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</si>
  <si>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</si>
  <si>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</si>
  <si>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</si>
  <si>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</si>
  <si>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</si>
  <si>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</si>
  <si>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</si>
  <si>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</si>
  <si>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</si>
  <si>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</si>
  <si>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</si>
  <si>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</si>
  <si>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</si>
  <si>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</si>
  <si>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</si>
  <si>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</si>
  <si>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</si>
  <si>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</si>
  <si>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</si>
  <si>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</si>
  <si>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</si>
  <si>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</si>
  <si>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</si>
  <si>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</si>
  <si>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</si>
  <si>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</si>
  <si>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</si>
  <si>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</si>
  <si>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</si>
  <si>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</si>
  <si>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</si>
  <si>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</si>
  <si>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</si>
  <si>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</si>
  <si>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</si>
  <si>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</si>
  <si>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</si>
  <si>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</si>
  <si>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</si>
  <si>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</si>
  <si>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</si>
  <si>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</si>
  <si>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</si>
  <si>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</si>
  <si>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</si>
  <si>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</si>
  <si>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</si>
  <si>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</si>
  <si>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</si>
  <si>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</si>
  <si>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</si>
  <si>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</si>
  <si>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</si>
  <si>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</si>
  <si>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</si>
  <si>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</si>
  <si>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</si>
  <si>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</si>
  <si>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</si>
  <si>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</si>
  <si>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</si>
  <si>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</si>
  <si>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</si>
  <si>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</si>
  <si>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</si>
  <si>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</si>
  <si>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</si>
  <si>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</si>
  <si>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</si>
  <si>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</si>
  <si>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</si>
  <si>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</si>
  <si>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</si>
  <si>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</si>
  <si>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</si>
  <si>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</si>
  <si>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</si>
  <si>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</si>
  <si>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</si>
  <si>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</si>
  <si>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</si>
  <si>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</si>
  <si>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</si>
  <si>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</si>
  <si>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</si>
  <si>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</si>
  <si>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</si>
  <si>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</si>
  <si>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</si>
  <si>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</si>
  <si>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</si>
  <si>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</si>
  <si>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</si>
  <si>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</si>
  <si>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</si>
  <si>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</si>
  <si>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</si>
  <si>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</si>
  <si>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</si>
  <si>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</si>
  <si>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</si>
  <si>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</si>
  <si>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</si>
  <si>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</si>
  <si>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</si>
  <si>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</si>
  <si>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</si>
  <si>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</si>
  <si>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</si>
  <si>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</si>
  <si>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</si>
  <si>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</si>
  <si>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</si>
  <si>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</si>
  <si>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</si>
  <si>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</si>
  <si>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</si>
  <si>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</si>
  <si>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</si>
  <si>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</si>
  <si>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</si>
  <si>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</si>
  <si>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</si>
  <si>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</si>
  <si>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</si>
  <si>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</si>
  <si>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</si>
  <si>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</si>
  <si>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</si>
  <si>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</si>
  <si>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</si>
  <si>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</si>
  <si>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</si>
  <si>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</si>
  <si>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</si>
  <si>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</si>
  <si>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</si>
  <si>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</si>
  <si>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</si>
  <si>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</si>
  <si>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</si>
  <si>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</si>
  <si>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</si>
  <si>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</si>
  <si>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</si>
  <si>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</si>
  <si>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</si>
  <si>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</si>
  <si>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</si>
  <si>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</si>
  <si>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</si>
  <si>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</si>
  <si>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</si>
  <si>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</si>
  <si>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</si>
  <si>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</si>
  <si>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</si>
  <si>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</si>
  <si>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</si>
  <si>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</si>
  <si>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</si>
  <si>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</si>
  <si>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</si>
  <si>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</si>
  <si>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</si>
  <si>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</si>
  <si>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</si>
  <si>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</si>
  <si>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</si>
  <si>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</si>
  <si>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</si>
  <si>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</si>
  <si>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</si>
  <si>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</si>
  <si>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</si>
  <si>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</si>
  <si>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</si>
  <si>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</si>
  <si>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</si>
  <si>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</si>
  <si>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</si>
  <si>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</si>
  <si>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</si>
  <si>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</si>
  <si>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</si>
  <si>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</si>
  <si>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</si>
  <si>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</si>
  <si>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</si>
  <si>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</si>
  <si>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</si>
  <si>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</si>
  <si>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</si>
  <si>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</si>
  <si>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</si>
  <si>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</si>
  <si>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</si>
  <si>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</si>
  <si>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</si>
  <si>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</si>
  <si>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</si>
  <si>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</si>
  <si>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</si>
  <si>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</si>
  <si>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</si>
  <si>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</si>
  <si>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</si>
  <si>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</si>
  <si>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</si>
  <si>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</si>
  <si>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</si>
  <si>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</si>
  <si>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</si>
  <si>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</si>
  <si>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</si>
  <si>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</si>
  <si>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</si>
  <si>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</si>
  <si>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</si>
  <si>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</si>
  <si>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</si>
  <si>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</si>
  <si>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</si>
  <si>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</si>
  <si>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</si>
  <si>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</si>
  <si>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</si>
  <si>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</si>
  <si>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</si>
  <si>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</si>
  <si>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</si>
  <si>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</si>
  <si>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</si>
  <si>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</si>
  <si>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</si>
  <si>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</si>
  <si>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</si>
  <si>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</si>
  <si>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</si>
  <si>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</si>
  <si>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</si>
  <si>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</si>
  <si>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</si>
  <si>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</si>
  <si>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</si>
  <si>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</si>
  <si>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</si>
  <si>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</si>
  <si>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</si>
  <si>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</si>
  <si>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</si>
  <si>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</si>
  <si>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</si>
  <si>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</si>
  <si>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</si>
  <si>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</si>
  <si>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</si>
  <si>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</si>
  <si>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</si>
  <si>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</si>
  <si>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</si>
  <si>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</si>
  <si>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</si>
  <si>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</si>
  <si>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</si>
  <si>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</si>
  <si>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</si>
  <si>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</si>
  <si>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</si>
  <si>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</si>
  <si>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</si>
  <si>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</si>
  <si>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</si>
  <si>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</si>
  <si>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</si>
  <si>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</si>
  <si>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</si>
  <si>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</si>
  <si>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</si>
  <si>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</si>
  <si>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</si>
  <si>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</si>
  <si>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</si>
  <si>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</si>
  <si>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</si>
  <si>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</si>
  <si>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</si>
  <si>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</si>
  <si>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</si>
  <si>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</si>
  <si>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</si>
  <si>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</si>
  <si>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</si>
  <si>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</si>
  <si>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</si>
  <si>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</si>
  <si>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</si>
  <si>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</si>
  <si>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</si>
  <si>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</si>
  <si>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</si>
  <si>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</si>
  <si>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</si>
  <si>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</si>
  <si>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</si>
  <si>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</si>
  <si>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</si>
  <si>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</si>
  <si>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</si>
  <si>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</si>
  <si>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</si>
  <si>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</si>
  <si>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</si>
  <si>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</si>
  <si>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</si>
  <si>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</si>
  <si>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</si>
  <si>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</si>
  <si>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</si>
  <si>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</si>
  <si>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</si>
  <si>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</si>
  <si>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</si>
  <si>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</si>
  <si>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</si>
  <si>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</si>
  <si>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</si>
  <si>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</si>
  <si>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</si>
  <si>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</si>
  <si>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</si>
  <si>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</si>
  <si>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</si>
  <si>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</si>
  <si>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</si>
  <si>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</si>
  <si>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</si>
  <si>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</si>
  <si>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</si>
  <si>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</si>
  <si>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</si>
  <si>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</si>
  <si>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</si>
  <si>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</si>
  <si>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</si>
  <si>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</si>
  <si>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</si>
  <si>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</si>
  <si>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</si>
  <si>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</si>
  <si>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</si>
  <si>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</si>
  <si>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</si>
  <si>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</si>
  <si>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</si>
  <si>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</si>
  <si>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</si>
  <si>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</si>
  <si>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</si>
  <si>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</si>
  <si>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</si>
  <si>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</si>
  <si>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</si>
  <si>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</si>
  <si>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</si>
  <si>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</si>
  <si>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</si>
  <si>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</si>
  <si>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</si>
  <si>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</si>
  <si>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</si>
  <si>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</si>
  <si>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</si>
  <si>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</si>
  <si>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</si>
  <si>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</si>
  <si>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</si>
  <si>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</si>
  <si>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</si>
  <si>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</si>
  <si>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</si>
  <si>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</si>
  <si>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</si>
  <si>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</si>
  <si>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</si>
  <si>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</si>
  <si>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</si>
  <si>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</si>
  <si>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</si>
  <si>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</si>
  <si>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</si>
  <si>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</si>
  <si>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</si>
  <si>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</si>
  <si>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</si>
  <si>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</si>
  <si>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</si>
  <si>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</si>
  <si>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</si>
  <si>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</si>
  <si>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</si>
  <si>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</si>
  <si>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</si>
  <si>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</si>
  <si>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</si>
  <si>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</si>
  <si>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</si>
  <si>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</si>
  <si>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</si>
  <si>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</si>
  <si>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</si>
  <si>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</si>
  <si>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</si>
  <si>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</si>
  <si>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</si>
  <si>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</si>
  <si>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</si>
  <si>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</si>
  <si>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</si>
  <si>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</si>
  <si>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</si>
  <si>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</si>
  <si>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</si>
  <si>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</si>
  <si>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</si>
  <si>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</si>
  <si>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</si>
  <si>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</si>
  <si>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</si>
  <si>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</si>
  <si>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</si>
  <si>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</si>
  <si>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</si>
  <si>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</si>
  <si>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</si>
  <si>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</si>
  <si>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</si>
  <si>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</si>
  <si>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</si>
  <si>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</si>
  <si>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</si>
  <si>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</si>
  <si>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</si>
  <si>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</si>
  <si>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</si>
  <si>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</si>
  <si>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</si>
  <si>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</si>
  <si>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</si>
  <si>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</si>
  <si>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</si>
  <si>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</si>
  <si>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</si>
  <si>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</si>
  <si>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</si>
  <si>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</si>
  <si>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</si>
  <si>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</si>
  <si>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</si>
  <si>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</si>
  <si>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</si>
  <si>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</si>
  <si>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</si>
  <si>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</si>
  <si>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</si>
  <si>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</si>
  <si>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</si>
  <si>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</si>
  <si>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</si>
  <si>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</si>
  <si>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</si>
  <si>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</si>
  <si>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</si>
  <si>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</si>
  <si>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</si>
  <si>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</si>
  <si>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</si>
  <si>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</si>
  <si>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</si>
  <si>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</si>
  <si>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</si>
  <si>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</si>
  <si>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</si>
  <si>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</si>
  <si>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</si>
  <si>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</si>
  <si>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</si>
  <si>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</si>
  <si>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</si>
  <si>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</si>
  <si>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</si>
  <si>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</si>
  <si>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</si>
  <si>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</si>
  <si>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</si>
  <si>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</si>
  <si>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</si>
  <si>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</si>
  <si>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</si>
  <si>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</si>
  <si>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</si>
  <si>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</si>
  <si>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</si>
  <si>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</si>
  <si>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</si>
  <si>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</si>
  <si>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</si>
  <si>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</si>
  <si>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</si>
  <si>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</si>
  <si>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</si>
  <si>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</si>
  <si>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</si>
  <si>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</si>
  <si>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</si>
  <si>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</si>
  <si>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</si>
  <si>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</si>
  <si>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</si>
  <si>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</si>
  <si>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</si>
  <si>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</si>
  <si>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</si>
  <si>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</si>
  <si>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</si>
  <si>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</si>
  <si>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</si>
  <si>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</si>
  <si>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</si>
  <si>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</si>
  <si>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</si>
  <si>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</si>
  <si>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</si>
  <si>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</si>
  <si>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</si>
  <si>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</si>
  <si>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</si>
  <si>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</si>
  <si>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</si>
  <si>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</si>
  <si>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</si>
  <si>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</si>
  <si>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</si>
  <si>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</si>
  <si>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</si>
  <si>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</si>
  <si>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</si>
  <si>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</si>
  <si>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</si>
  <si>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</si>
  <si>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</si>
  <si>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</si>
  <si>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</si>
  <si>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</si>
  <si>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</si>
  <si>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</si>
  <si>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</si>
  <si>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</si>
  <si>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</si>
  <si>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</si>
  <si>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</si>
  <si>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</si>
  <si>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</si>
  <si>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</si>
  <si>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</si>
  <si>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</si>
  <si>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</si>
  <si>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</si>
  <si>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</si>
  <si>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</si>
  <si>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</si>
  <si>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</si>
  <si>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</si>
  <si>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</si>
  <si>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</si>
  <si>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</si>
  <si>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</si>
  <si>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</si>
  <si>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</si>
  <si>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</si>
  <si>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</si>
  <si>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</si>
  <si>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</si>
  <si>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</si>
  <si>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</si>
  <si>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</si>
  <si>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</si>
  <si>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</si>
  <si>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</si>
  <si>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</si>
  <si>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</si>
  <si>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</si>
  <si>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</si>
  <si>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</si>
  <si>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</si>
  <si>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</si>
  <si>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</si>
  <si>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</si>
  <si>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</si>
  <si>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</si>
  <si>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</si>
  <si>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</si>
  <si>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</si>
  <si>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</si>
  <si>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</si>
  <si>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</si>
  <si>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</si>
  <si>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</si>
  <si>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</si>
  <si>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</si>
  <si>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</si>
  <si>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</si>
  <si>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</si>
  <si>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</si>
  <si>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</si>
  <si>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</si>
  <si>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</si>
  <si>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</si>
  <si>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</si>
  <si>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</si>
  <si>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</si>
  <si>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</si>
  <si>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</si>
  <si>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</si>
  <si>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</si>
  <si>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</si>
  <si>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</si>
  <si>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</si>
  <si>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</si>
  <si>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</si>
  <si>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</si>
  <si>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</si>
  <si>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</si>
  <si>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</si>
  <si>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</si>
  <si>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</si>
  <si>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</si>
  <si>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</si>
  <si>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</si>
  <si>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</si>
  <si>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</si>
  <si>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</si>
  <si>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</si>
  <si>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</si>
  <si>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</si>
  <si>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</si>
  <si>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</si>
  <si>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</si>
  <si>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</si>
  <si>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</si>
  <si>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</si>
  <si>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</si>
  <si>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</si>
  <si>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</si>
  <si>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</si>
  <si>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</si>
  <si>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</si>
  <si>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</si>
  <si>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</si>
  <si>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</si>
  <si>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</si>
  <si>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</si>
  <si>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</si>
  <si>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</si>
  <si>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</si>
  <si>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</si>
  <si>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</si>
  <si>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</si>
  <si>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</si>
  <si>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</si>
  <si>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</si>
  <si>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</si>
  <si>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</si>
  <si>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</si>
  <si>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</si>
  <si>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</si>
  <si>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</si>
  <si>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</si>
  <si>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</si>
  <si>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</si>
  <si>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</si>
  <si>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</si>
  <si>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</si>
  <si>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</si>
  <si>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</si>
  <si>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</si>
  <si>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</si>
  <si>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</si>
  <si>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</si>
  <si>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</si>
  <si>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</si>
  <si>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</si>
  <si>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</si>
  <si>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</si>
  <si>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</si>
  <si>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</si>
  <si>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</si>
  <si>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</si>
  <si>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</si>
  <si>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</si>
  <si>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</si>
  <si>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</si>
  <si>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</si>
  <si>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</si>
  <si>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</si>
  <si>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</si>
  <si>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</si>
  <si>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</si>
  <si>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</si>
  <si>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</si>
  <si>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</si>
  <si>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</si>
  <si>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</si>
  <si>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</si>
  <si>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</si>
  <si>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</si>
  <si>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</si>
  <si>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</si>
  <si>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</si>
  <si>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</si>
  <si>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</si>
  <si>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</si>
  <si>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</si>
  <si>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</si>
  <si>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</si>
  <si>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</si>
  <si>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</si>
  <si>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</si>
  <si>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</si>
  <si>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</si>
  <si>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</si>
  <si>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</si>
  <si>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</si>
  <si>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</si>
  <si>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</si>
  <si>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</si>
  <si>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</si>
  <si>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</si>
  <si>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</si>
  <si>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</si>
  <si>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</si>
  <si>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</si>
  <si>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</si>
  <si>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</si>
  <si>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</si>
  <si>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</si>
  <si>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</si>
  <si>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</si>
  <si>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</si>
  <si>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</si>
  <si>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</si>
  <si>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</si>
  <si>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</si>
  <si>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</si>
  <si>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</si>
  <si>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</si>
  <si>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</si>
  <si>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</si>
  <si>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</si>
  <si>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</si>
  <si>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</si>
  <si>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</si>
  <si>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</si>
  <si>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</si>
  <si>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</si>
  <si>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</si>
  <si>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</si>
  <si>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</si>
  <si>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</si>
  <si>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</si>
  <si>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</si>
  <si>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</si>
  <si>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</si>
  <si>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</si>
  <si>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</si>
  <si>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</si>
  <si>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</si>
  <si>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</si>
  <si>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</si>
  <si>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</si>
  <si>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</si>
  <si>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</si>
  <si>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</si>
  <si>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</si>
  <si>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</si>
  <si>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</si>
  <si>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</si>
  <si>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</si>
  <si>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</si>
  <si>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</si>
  <si>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</si>
  <si>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</si>
  <si>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</si>
  <si>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</si>
  <si>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</si>
  <si>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</si>
  <si>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</si>
  <si>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</si>
  <si>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</si>
  <si>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</si>
  <si>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</si>
  <si>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</si>
  <si>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</si>
  <si>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</si>
  <si>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</si>
  <si>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</si>
  <si>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</si>
  <si>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</si>
  <si>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</si>
  <si>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</si>
  <si>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</si>
  <si>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</si>
  <si>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</si>
  <si>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</si>
  <si>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</si>
  <si>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</si>
  <si>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</si>
  <si>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</si>
  <si>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</si>
  <si>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</si>
  <si>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</si>
  <si>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</si>
  <si>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</si>
  <si>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</si>
  <si>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</si>
  <si>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</si>
  <si>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</si>
  <si>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</si>
  <si>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</si>
  <si>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</si>
  <si>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</si>
  <si>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</si>
  <si>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</si>
  <si>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</si>
  <si>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</si>
  <si>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</si>
  <si>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</si>
  <si>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</si>
  <si>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</si>
  <si>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</si>
  <si>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</si>
  <si>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</si>
  <si>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</si>
  <si>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</si>
  <si>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</si>
  <si>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</si>
  <si>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</si>
  <si>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</si>
  <si>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</si>
  <si>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</si>
  <si>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</si>
  <si>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</si>
  <si>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</si>
  <si>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</si>
  <si>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</si>
  <si>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</si>
  <si>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</si>
  <si>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</si>
  <si>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</si>
  <si>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</si>
  <si>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</si>
  <si>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</si>
  <si>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</si>
  <si>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</si>
  <si>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</si>
  <si>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</si>
  <si>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</si>
  <si>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</si>
  <si>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</si>
  <si>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</si>
  <si>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</si>
  <si>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</si>
  <si>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</si>
  <si>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</si>
  <si>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</si>
  <si>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</si>
  <si>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</si>
  <si>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</si>
  <si>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</si>
  <si>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</si>
  <si>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</si>
  <si>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</si>
  <si>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</si>
  <si>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</si>
  <si>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</si>
  <si>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</si>
  <si>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</si>
  <si>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</si>
  <si>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</si>
  <si>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</si>
  <si>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</si>
  <si>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</si>
  <si>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</si>
  <si>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</si>
  <si>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</si>
  <si>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</si>
  <si>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</si>
  <si>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</si>
  <si>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</si>
  <si>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</si>
  <si>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</si>
  <si>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</si>
  <si>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</si>
  <si>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</si>
  <si>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</si>
  <si>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</si>
  <si>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</si>
  <si>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</si>
  <si>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</si>
  <si>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</si>
  <si>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</si>
  <si>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</si>
  <si>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</si>
  <si>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</si>
  <si>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</si>
  <si>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</si>
  <si>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</si>
  <si>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</si>
  <si>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</si>
  <si>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</si>
  <si>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</si>
  <si>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</si>
  <si>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</si>
  <si>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</si>
  <si>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</si>
  <si>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</si>
  <si>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</si>
  <si>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</si>
  <si>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</si>
  <si>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</si>
  <si>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</si>
  <si>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</si>
  <si>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</si>
  <si>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</si>
  <si>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</si>
  <si>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</si>
  <si>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</si>
  <si>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</si>
  <si>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</si>
  <si>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</si>
  <si>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</si>
  <si>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</si>
  <si>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</si>
  <si>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</si>
  <si>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</si>
  <si>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</si>
  <si>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</si>
  <si>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</si>
  <si>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</si>
  <si>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</si>
  <si>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</si>
  <si>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</si>
  <si>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</si>
  <si>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</si>
  <si>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</si>
  <si>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</si>
  <si>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</si>
  <si>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</si>
  <si>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</si>
  <si>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</si>
  <si>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</si>
  <si>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</si>
  <si>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</si>
  <si>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</si>
  <si>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</si>
  <si>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</si>
  <si>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</si>
  <si>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</si>
  <si>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</si>
  <si>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</si>
  <si>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</si>
  <si>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</si>
  <si>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</si>
  <si>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</si>
  <si>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</si>
  <si>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</si>
  <si>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</si>
  <si>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</si>
  <si>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</si>
  <si>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</si>
  <si>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</si>
  <si>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</si>
  <si>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</si>
  <si>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</si>
  <si>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</si>
  <si>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</si>
  <si>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</si>
  <si>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</si>
  <si>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</si>
  <si>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</si>
  <si>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</si>
  <si>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</si>
  <si>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</si>
  <si>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</si>
  <si>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</si>
  <si>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</si>
  <si>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</si>
  <si>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</si>
  <si>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</si>
  <si>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</si>
  <si>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</si>
  <si>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</si>
  <si>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</si>
  <si>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</si>
  <si>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</si>
  <si>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</si>
  <si>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</si>
  <si>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</si>
  <si>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</si>
  <si>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</si>
  <si>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</si>
  <si>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</si>
  <si>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</si>
  <si>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</si>
  <si>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</si>
  <si>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</si>
  <si>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</si>
  <si>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</si>
  <si>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</si>
  <si>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</si>
  <si>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</si>
  <si>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</si>
  <si>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</si>
  <si>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</si>
  <si>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</si>
  <si>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</si>
  <si>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</si>
  <si>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</si>
  <si>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</si>
  <si>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</si>
  <si>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</si>
  <si>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</si>
  <si>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</si>
  <si>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</si>
  <si>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</si>
  <si>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</si>
  <si>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</si>
  <si>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</si>
  <si>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</si>
  <si>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</si>
  <si>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</si>
  <si>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</si>
  <si>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</si>
  <si>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</si>
  <si>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</si>
  <si>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</si>
  <si>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</si>
  <si>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</si>
  <si>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</si>
  <si>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</si>
  <si>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</si>
  <si>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</si>
  <si>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</si>
  <si>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</si>
  <si>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</si>
  <si>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</si>
  <si>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</si>
  <si>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</si>
  <si>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</si>
  <si>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</si>
  <si>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</si>
  <si>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</si>
  <si>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</si>
  <si>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</si>
  <si>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</si>
  <si>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</si>
  <si>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</si>
  <si>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</si>
  <si>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</si>
  <si>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</si>
  <si>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</si>
  <si>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</si>
  <si>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</si>
  <si>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</si>
  <si>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</si>
  <si>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</si>
  <si>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</si>
  <si>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</si>
  <si>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</si>
  <si>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</si>
  <si>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</si>
  <si>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</si>
  <si>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</si>
  <si>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</si>
  <si>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</si>
  <si>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</si>
  <si>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</si>
  <si>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</si>
  <si>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</si>
  <si>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</si>
  <si>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</si>
  <si>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</si>
  <si>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</si>
  <si>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</si>
  <si>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</si>
  <si>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</si>
  <si>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</si>
  <si>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</si>
  <si>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</si>
  <si>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</si>
  <si>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</si>
  <si>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</si>
  <si>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</si>
  <si>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</si>
  <si>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</si>
  <si>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</si>
  <si>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</si>
  <si>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</si>
  <si>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</si>
  <si>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</si>
  <si>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</si>
  <si>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</si>
  <si>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</si>
  <si>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</si>
  <si>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</si>
  <si>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</si>
  <si>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</si>
  <si>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</si>
  <si>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</si>
  <si>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</si>
  <si>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</si>
  <si>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</si>
  <si>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</si>
  <si>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</si>
  <si>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</si>
  <si>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</si>
  <si>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</si>
  <si>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</si>
  <si>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</si>
  <si>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</si>
  <si>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</si>
  <si>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</si>
  <si>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</si>
  <si>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</si>
  <si>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</si>
  <si>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</si>
  <si>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</si>
  <si>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</si>
  <si>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</si>
  <si>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</si>
  <si>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</si>
  <si>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</si>
  <si>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</si>
  <si>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</si>
  <si>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</si>
  <si>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</si>
  <si>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</si>
  <si>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</si>
  <si>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</si>
  <si>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</si>
  <si>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</si>
  <si>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</si>
  <si>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</si>
  <si>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</si>
  <si>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</si>
  <si>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</si>
  <si>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</si>
  <si>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</si>
  <si>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</si>
  <si>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</si>
  <si>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</si>
  <si>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</si>
  <si>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</si>
  <si>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</si>
  <si>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</si>
  <si>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</si>
  <si>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</si>
  <si>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</si>
  <si>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</si>
  <si>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</si>
  <si>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</si>
  <si>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</si>
  <si>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</si>
  <si>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</si>
  <si>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</si>
  <si>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</si>
  <si>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</si>
  <si>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</si>
  <si>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</si>
  <si>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</si>
  <si>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</si>
  <si>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</si>
  <si>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</si>
  <si>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</si>
  <si>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</si>
  <si>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</si>
  <si>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</si>
  <si>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</si>
  <si>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</si>
  <si>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</si>
  <si>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</si>
  <si>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</si>
  <si>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</si>
  <si>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</si>
  <si>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</si>
  <si>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</si>
  <si>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</si>
  <si>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</si>
  <si>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</si>
  <si>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</si>
  <si>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</si>
  <si>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</si>
  <si>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</si>
  <si>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</si>
  <si>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</si>
  <si>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</si>
  <si>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</si>
  <si>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</si>
  <si>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</si>
  <si>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</si>
  <si>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</si>
  <si>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</si>
  <si>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</si>
  <si>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</si>
  <si>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</si>
  <si>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</si>
  <si>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</si>
  <si>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</si>
  <si>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</si>
  <si>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</si>
  <si>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</si>
  <si>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</si>
  <si>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</si>
  <si>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</si>
  <si>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</si>
  <si>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</si>
  <si>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</si>
  <si>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</si>
  <si>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</si>
  <si>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</si>
  <si>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</si>
  <si>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</si>
  <si>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</si>
  <si>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</si>
  <si>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</si>
  <si>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</si>
  <si>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</si>
  <si>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</si>
  <si>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</si>
  <si>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</si>
  <si>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</si>
  <si>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</si>
  <si>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</si>
  <si>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</si>
  <si>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</si>
  <si>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</si>
  <si>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</si>
  <si>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</si>
  <si>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</si>
  <si>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</si>
  <si>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</si>
  <si>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</si>
  <si>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</si>
  <si>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</si>
  <si>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</si>
  <si>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</si>
  <si>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</si>
  <si>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</si>
  <si>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</si>
  <si>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</si>
  <si>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</si>
  <si>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</si>
  <si>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</si>
  <si>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</si>
  <si>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</si>
  <si>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</si>
  <si>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</si>
  <si>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</si>
  <si>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</si>
  <si>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</si>
  <si>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</si>
  <si>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</si>
  <si>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</si>
  <si>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</si>
  <si>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</si>
  <si>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</si>
  <si>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</si>
  <si>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</si>
  <si>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</si>
  <si>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</si>
  <si>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</si>
  <si>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</si>
  <si>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</si>
  <si>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</si>
  <si>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</si>
  <si>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</si>
  <si>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</si>
  <si>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</si>
  <si>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</si>
  <si>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</si>
  <si>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</si>
  <si>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</si>
  <si>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</si>
  <si>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</si>
  <si>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</si>
  <si>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</si>
  <si>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</si>
  <si>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</si>
  <si>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</si>
  <si>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</si>
  <si>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</si>
  <si>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</si>
  <si>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</si>
  <si>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</si>
  <si>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</si>
  <si>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</si>
  <si>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</si>
  <si>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</si>
  <si>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</si>
  <si>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</si>
  <si>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</si>
  <si>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</si>
  <si>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</si>
  <si>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</si>
  <si>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</si>
  <si>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</si>
  <si>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</si>
  <si>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</si>
  <si>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</si>
  <si>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</si>
  <si>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</si>
  <si>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</si>
  <si>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</si>
  <si>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</si>
  <si>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</si>
  <si>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</si>
  <si>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</si>
  <si>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</si>
  <si>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</si>
  <si>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</si>
  <si>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</si>
  <si>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</si>
  <si>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</si>
  <si>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</si>
  <si>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</si>
  <si>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</si>
  <si>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</si>
  <si>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</si>
  <si>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</si>
  <si>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</si>
  <si>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</si>
  <si>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</si>
  <si>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</si>
  <si>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</si>
  <si>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</si>
  <si>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</si>
  <si>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</si>
  <si>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</si>
  <si>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</si>
  <si>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</si>
  <si>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</si>
  <si>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</si>
  <si>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</si>
  <si>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</si>
  <si>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</si>
  <si>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</si>
  <si>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</si>
  <si>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</si>
  <si>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</si>
  <si>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</si>
  <si>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</si>
  <si>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</si>
  <si>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</si>
  <si>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</si>
  <si>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</si>
  <si>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</si>
  <si>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</si>
  <si>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</si>
  <si>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</si>
  <si>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</si>
  <si>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</si>
  <si>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</si>
  <si>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</si>
  <si>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</si>
  <si>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</si>
  <si>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</si>
  <si>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</si>
  <si>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</si>
  <si>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</si>
  <si>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</si>
  <si>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</si>
  <si>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</si>
  <si>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</si>
  <si>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</si>
  <si>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</si>
  <si>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</si>
  <si>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</si>
  <si>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</si>
  <si>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</si>
  <si>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</si>
  <si>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</si>
  <si>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</si>
  <si>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</si>
  <si>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</si>
  <si>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</si>
  <si>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</si>
  <si>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</si>
  <si>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</si>
  <si>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</si>
  <si>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</si>
  <si>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</si>
  <si>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</si>
  <si>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</si>
  <si>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</si>
  <si>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</si>
  <si>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</si>
  <si>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</si>
  <si>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</si>
  <si>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</si>
  <si>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</si>
  <si>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</si>
  <si>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</si>
  <si>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</si>
  <si>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</si>
  <si>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</si>
  <si>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</si>
  <si>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</si>
  <si>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</si>
  <si>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</si>
  <si>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</si>
  <si>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</si>
  <si>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</si>
  <si>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</si>
  <si>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</si>
  <si>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</si>
  <si>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</si>
  <si>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</si>
  <si>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</si>
  <si>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</si>
  <si>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</si>
  <si>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</si>
  <si>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</si>
  <si>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</si>
  <si>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</si>
  <si>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</si>
  <si>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</si>
  <si>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</si>
  <si>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</si>
  <si>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</si>
  <si>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</si>
  <si>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</si>
  <si>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</si>
  <si>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</si>
  <si>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</si>
  <si>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</si>
  <si>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</si>
  <si>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</si>
  <si>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</si>
  <si>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</si>
  <si>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</si>
  <si>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</si>
  <si>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</si>
  <si>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</si>
  <si>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</si>
  <si>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</si>
  <si>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</si>
  <si>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</si>
  <si>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</si>
  <si>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</si>
  <si>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</si>
  <si>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</si>
  <si>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</si>
  <si>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</si>
  <si>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</si>
  <si>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</si>
  <si>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</si>
  <si>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</si>
  <si>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</si>
  <si>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</si>
  <si>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</si>
  <si>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</si>
  <si>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</si>
  <si>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</si>
  <si>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</si>
  <si>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</si>
  <si>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</si>
  <si>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</si>
  <si>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</si>
  <si>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</si>
  <si>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</si>
  <si>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</si>
  <si>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</si>
  <si>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</si>
  <si>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</si>
  <si>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</si>
  <si>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</si>
  <si>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</si>
  <si>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</si>
  <si>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</si>
  <si>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</si>
  <si>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</si>
  <si>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</si>
  <si>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</si>
  <si>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</si>
  <si>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</si>
  <si>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</si>
  <si>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</si>
  <si>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</si>
  <si>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</si>
  <si>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</si>
  <si>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</si>
  <si>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</si>
  <si>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</si>
  <si>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</si>
  <si>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</si>
  <si>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</si>
  <si>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</si>
  <si>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</si>
  <si>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</si>
  <si>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</si>
  <si>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</si>
  <si>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</si>
  <si>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</si>
  <si>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</si>
  <si>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</si>
  <si>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</si>
  <si>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</si>
  <si>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</si>
  <si>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</si>
  <si>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</si>
  <si>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</si>
  <si>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</si>
  <si>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</si>
  <si>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</si>
  <si>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</si>
  <si>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</si>
  <si>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</si>
  <si>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</si>
  <si>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</si>
  <si>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</si>
  <si>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</si>
  <si>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</si>
  <si>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</si>
  <si>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</si>
  <si>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</si>
  <si>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</si>
  <si>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</si>
  <si>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</si>
  <si>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</si>
  <si>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</si>
  <si>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</si>
  <si>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</si>
  <si>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</si>
  <si>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</si>
  <si>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</si>
  <si>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</si>
  <si>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</si>
  <si>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</si>
  <si>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</si>
  <si>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</si>
  <si>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</si>
  <si>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</si>
  <si>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</si>
  <si>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</si>
  <si>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</si>
  <si>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</si>
  <si>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</si>
  <si>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</si>
  <si>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</si>
  <si>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</si>
  <si>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</si>
  <si>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</si>
  <si>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</si>
  <si>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</si>
  <si>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</si>
  <si>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</si>
  <si>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</si>
  <si>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</si>
  <si>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</si>
  <si>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</si>
  <si>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</si>
  <si>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</si>
  <si>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</si>
  <si>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</si>
  <si>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</si>
  <si>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</si>
  <si>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</si>
  <si>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</si>
  <si>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</si>
  <si>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</si>
  <si>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</si>
  <si>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</si>
  <si>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</si>
  <si>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</si>
  <si>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</si>
  <si>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</si>
  <si>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</si>
  <si>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</si>
  <si>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</si>
  <si>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</si>
  <si>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</si>
  <si>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</si>
  <si>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</si>
  <si>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</si>
  <si>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</si>
  <si>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</si>
  <si>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</si>
  <si>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</si>
  <si>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</si>
  <si>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</si>
  <si>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</si>
  <si>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</si>
  <si>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</si>
  <si>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</si>
  <si>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</si>
  <si>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</si>
  <si>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</si>
  <si>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</si>
  <si>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</si>
  <si>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</si>
  <si>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</si>
  <si>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</si>
  <si>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</si>
  <si>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</si>
  <si>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</si>
  <si>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</si>
  <si>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</si>
  <si>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</si>
  <si>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</si>
  <si>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</si>
  <si>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</si>
  <si>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</si>
  <si>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</si>
  <si>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</si>
  <si>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</si>
  <si>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</si>
  <si>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</si>
  <si>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</si>
  <si>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</si>
  <si>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</si>
  <si>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</si>
  <si>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</si>
  <si>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</si>
  <si>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</si>
  <si>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</si>
  <si>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</si>
  <si>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</si>
  <si>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</si>
  <si>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</si>
  <si>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</si>
  <si>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</si>
  <si>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</si>
  <si>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</si>
  <si>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</si>
  <si>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</si>
  <si>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</si>
  <si>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</si>
  <si>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</si>
  <si>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</si>
  <si>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</si>
  <si>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</si>
  <si>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</si>
  <si>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</si>
  <si>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</si>
  <si>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</si>
  <si>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</si>
  <si>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</si>
  <si>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</si>
  <si>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</si>
  <si>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</si>
  <si>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</si>
  <si>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</si>
  <si>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</si>
  <si>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</si>
  <si>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</si>
  <si>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</si>
  <si>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</si>
  <si>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</si>
  <si>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</si>
  <si>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</si>
  <si>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</si>
  <si>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</si>
  <si>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</si>
  <si>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</si>
  <si>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</si>
  <si>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</si>
  <si>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</si>
  <si>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</si>
  <si>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</si>
  <si>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</si>
  <si>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</si>
  <si>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</si>
  <si>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</si>
  <si>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</si>
  <si>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</si>
  <si>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</si>
  <si>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</si>
  <si>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</si>
  <si>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</si>
  <si>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</si>
  <si>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</si>
  <si>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</si>
  <si>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</si>
  <si>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</si>
  <si>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</si>
  <si>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</si>
  <si>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</si>
  <si>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</si>
  <si>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</si>
  <si>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</si>
  <si>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</si>
  <si>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</si>
  <si>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</si>
  <si>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</si>
  <si>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</si>
  <si>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</si>
  <si>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</si>
  <si>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</si>
  <si>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</si>
  <si>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</si>
  <si>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</si>
  <si>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</si>
  <si>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</si>
  <si>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</si>
  <si>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</si>
  <si>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</si>
  <si>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</si>
  <si>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</si>
  <si>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</si>
  <si>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</si>
  <si>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</si>
  <si>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</si>
  <si>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</si>
  <si>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</si>
  <si>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</si>
  <si>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</si>
  <si>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</si>
  <si>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</si>
  <si>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</si>
  <si>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</si>
  <si>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</si>
  <si>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</si>
  <si>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</si>
  <si>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</si>
  <si>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</si>
  <si>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</si>
  <si>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</si>
  <si>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</si>
  <si>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</si>
  <si>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</si>
  <si>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</si>
  <si>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</si>
  <si>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</si>
  <si>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</si>
  <si>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</si>
  <si>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</si>
  <si>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</si>
  <si>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</si>
  <si>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</si>
  <si>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</si>
  <si>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</si>
  <si>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</si>
  <si>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</si>
  <si>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</si>
  <si>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</si>
  <si>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</si>
  <si>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</si>
  <si>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</si>
  <si>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</si>
  <si>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</si>
  <si>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</si>
  <si>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</si>
  <si>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</si>
  <si>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</si>
  <si>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</si>
  <si>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</si>
  <si>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</si>
  <si>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</si>
  <si>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</si>
  <si>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</si>
  <si>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</si>
  <si>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</si>
  <si>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</si>
  <si>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</si>
  <si>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</si>
  <si>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</si>
  <si>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</si>
  <si>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</si>
  <si>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</si>
  <si>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</si>
  <si>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</si>
  <si>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</si>
  <si>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</si>
  <si>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</si>
  <si>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</si>
  <si>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</si>
  <si>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</si>
  <si>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</si>
  <si>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</si>
  <si>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</si>
  <si>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</si>
  <si>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</si>
  <si>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</si>
  <si>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</si>
  <si>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</si>
  <si>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</si>
  <si>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</si>
  <si>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</si>
  <si>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</si>
  <si>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</si>
  <si>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</si>
  <si>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</si>
  <si>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</si>
  <si>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</si>
  <si>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</si>
  <si>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</si>
  <si>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</si>
  <si>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</si>
  <si>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</si>
  <si>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</si>
  <si>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</si>
  <si>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</si>
  <si>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</si>
  <si>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</si>
  <si>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</si>
  <si>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</si>
  <si>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</si>
  <si>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</si>
  <si>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</si>
  <si>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</si>
  <si>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</si>
  <si>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</si>
  <si>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</si>
  <si>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</si>
  <si>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</si>
  <si>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</si>
  <si>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</si>
  <si>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</si>
  <si>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</si>
  <si>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</si>
  <si>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</si>
  <si>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</si>
  <si>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</si>
  <si>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</si>
  <si>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</si>
  <si>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</si>
  <si>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</si>
  <si>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</si>
  <si>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</si>
  <si>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</si>
  <si>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</si>
  <si>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</si>
  <si>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</si>
  <si>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</si>
  <si>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</si>
  <si>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</si>
  <si>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</si>
  <si>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</si>
  <si>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</si>
  <si>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</si>
  <si>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</si>
  <si>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</si>
  <si>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</si>
  <si>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</si>
  <si>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</si>
  <si>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</si>
  <si>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</si>
  <si>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</si>
  <si>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</si>
  <si>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</si>
  <si>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</si>
  <si>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</si>
  <si>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</si>
  <si>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</si>
  <si>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</si>
  <si>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</si>
  <si>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</si>
  <si>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</si>
  <si>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</si>
  <si>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</si>
  <si>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</si>
  <si>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</si>
  <si>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</si>
  <si>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</si>
  <si>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</si>
  <si>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</si>
  <si>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</si>
  <si>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</si>
  <si>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</si>
  <si>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</si>
  <si>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</si>
  <si>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</si>
  <si>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</si>
  <si>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</si>
  <si>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</si>
  <si>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</si>
  <si>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</si>
  <si>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</si>
  <si>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</si>
  <si>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</si>
  <si>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</si>
  <si>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</si>
  <si>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</si>
  <si>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</si>
  <si>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</si>
  <si>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</si>
  <si>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</si>
  <si>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</si>
  <si>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</si>
  <si>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</si>
  <si>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</si>
  <si>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</si>
  <si>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</si>
  <si>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</si>
  <si>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</si>
  <si>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</si>
  <si>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</si>
  <si>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</si>
  <si>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</si>
  <si>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</si>
  <si>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</si>
  <si>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</si>
  <si>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</si>
  <si>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</si>
  <si>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</si>
  <si>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</si>
  <si>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</si>
  <si>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</si>
  <si>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</si>
  <si>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</si>
  <si>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</si>
  <si>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</si>
  <si>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</si>
  <si>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</si>
  <si>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</si>
  <si>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</si>
  <si>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</si>
  <si>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</si>
  <si>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</si>
  <si>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</si>
  <si>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</si>
  <si>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</si>
  <si>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</si>
  <si>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</si>
  <si>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</si>
  <si>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</si>
  <si>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</si>
  <si>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</si>
  <si>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</si>
  <si>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</si>
  <si>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</si>
  <si>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</si>
  <si>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</si>
  <si>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</si>
  <si>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</si>
  <si>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</si>
  <si>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</si>
  <si>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</si>
  <si>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</si>
  <si>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</si>
  <si>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</si>
  <si>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</si>
  <si>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</si>
  <si>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</si>
  <si>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</si>
  <si>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</si>
  <si>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</si>
  <si>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</si>
  <si>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</si>
  <si>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</si>
  <si>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</si>
  <si>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</si>
  <si>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</si>
  <si>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</si>
  <si>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</si>
  <si>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</si>
  <si>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</si>
  <si>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</si>
  <si>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</si>
  <si>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</si>
  <si>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</si>
  <si>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</si>
  <si>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</si>
  <si>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</si>
  <si>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</si>
  <si>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</si>
  <si>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</si>
  <si>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</si>
  <si>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</si>
  <si>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</si>
  <si>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</si>
  <si>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</si>
  <si>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</si>
  <si>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</si>
  <si>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</si>
  <si>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</si>
  <si>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</si>
  <si>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</si>
  <si>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</si>
  <si>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</si>
  <si>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</si>
  <si>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</si>
  <si>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</si>
  <si>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</si>
  <si>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</si>
  <si>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</si>
  <si>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</si>
  <si>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</si>
  <si>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</si>
  <si>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</si>
  <si>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</si>
  <si>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</si>
  <si>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</si>
  <si>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</si>
  <si>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</si>
  <si>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</si>
  <si>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</si>
  <si>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</si>
  <si>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</si>
  <si>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</si>
  <si>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</si>
  <si>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</si>
  <si>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</si>
  <si>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</si>
  <si>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</si>
  <si>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</si>
  <si>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</si>
  <si>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</si>
  <si>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</si>
  <si>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</si>
  <si>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</si>
  <si>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</si>
  <si>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</si>
  <si>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</si>
  <si>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</si>
  <si>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</si>
  <si>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</si>
  <si>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</si>
  <si>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</si>
  <si>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</si>
  <si>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</si>
  <si>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</si>
  <si>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</si>
  <si>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</si>
  <si>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</si>
  <si>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</si>
  <si>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</si>
  <si>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</si>
  <si>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</si>
  <si>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</si>
  <si>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</si>
  <si>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</si>
  <si>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</si>
  <si>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</si>
  <si>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</si>
  <si>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</si>
  <si>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</si>
  <si>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</si>
  <si>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</si>
  <si>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</si>
  <si>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</si>
  <si>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</si>
  <si>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</si>
  <si>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</si>
  <si>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</si>
  <si>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</si>
  <si>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</si>
  <si>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</si>
  <si>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</si>
  <si>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</si>
  <si>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</si>
  <si>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</si>
  <si>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</si>
  <si>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</si>
  <si>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</si>
  <si>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</si>
  <si>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</si>
  <si>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</si>
  <si>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</si>
  <si>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</si>
  <si>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</si>
  <si>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</si>
  <si>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</si>
  <si>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</si>
  <si>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</si>
  <si>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</si>
  <si>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</si>
  <si>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</si>
  <si>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</si>
  <si>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</si>
  <si>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</si>
  <si>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</si>
  <si>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</si>
  <si>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</si>
  <si>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</si>
  <si>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</si>
  <si>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</si>
  <si>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</si>
  <si>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</si>
  <si>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</si>
  <si>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</si>
  <si>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</si>
  <si>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</si>
  <si>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</si>
  <si>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</si>
  <si>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</si>
  <si>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</si>
  <si>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</si>
  <si>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</si>
  <si>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</si>
  <si>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</si>
  <si>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</si>
  <si>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</si>
  <si>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</si>
  <si>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</si>
  <si>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</si>
  <si>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</si>
  <si>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</si>
  <si>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</si>
  <si>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</si>
  <si>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</si>
  <si>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</si>
  <si>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</si>
  <si>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</si>
  <si>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</si>
  <si>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</si>
  <si>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</si>
  <si>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</si>
  <si>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</si>
  <si>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</si>
  <si>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</si>
  <si>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</si>
  <si>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</si>
  <si>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</si>
  <si>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</si>
  <si>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</si>
  <si>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</si>
  <si>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</si>
  <si>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</si>
  <si>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</si>
  <si>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</si>
  <si>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</si>
  <si>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</si>
  <si>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</si>
  <si>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</si>
  <si>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</si>
  <si>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</si>
  <si>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</si>
  <si>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</si>
  <si>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</si>
  <si>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</si>
  <si>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</si>
  <si>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</si>
  <si>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</si>
  <si>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</si>
  <si>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</si>
  <si>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</si>
  <si>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</si>
  <si>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</si>
  <si>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</si>
  <si>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</si>
  <si>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</si>
  <si>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</si>
  <si>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</si>
  <si>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</si>
  <si>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</si>
  <si>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</si>
  <si>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</si>
  <si>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</si>
  <si>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</si>
  <si>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</si>
  <si>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</si>
  <si>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</si>
  <si>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</si>
  <si>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</si>
  <si>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</si>
  <si>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</si>
  <si>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</si>
  <si>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</si>
  <si>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</si>
  <si>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</si>
  <si>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</si>
  <si>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</si>
  <si>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</si>
  <si>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</si>
  <si>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</si>
  <si>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</si>
  <si>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</si>
  <si>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</si>
  <si>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</si>
  <si>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</si>
  <si>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</si>
  <si>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</si>
  <si>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</si>
  <si>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</si>
  <si>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</si>
  <si>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</si>
  <si>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</si>
  <si>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</si>
  <si>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</si>
  <si>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</si>
  <si>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</si>
  <si>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</si>
  <si>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</si>
  <si>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</si>
  <si>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</si>
  <si>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</si>
  <si>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</si>
  <si>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</si>
  <si>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</si>
  <si>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</si>
  <si>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</si>
  <si>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</si>
  <si>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</si>
  <si>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</si>
  <si>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</si>
  <si>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</si>
  <si>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</si>
  <si>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</si>
  <si>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</si>
  <si>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</si>
  <si>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</si>
  <si>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</si>
  <si>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</si>
  <si>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</si>
  <si>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</si>
  <si>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</si>
  <si>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</si>
  <si>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</si>
  <si>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</si>
  <si>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</si>
  <si>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</si>
  <si>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</si>
  <si>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</si>
  <si>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</si>
  <si>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</si>
  <si>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</si>
  <si>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</si>
  <si>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</si>
  <si>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</si>
  <si>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</si>
  <si>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</si>
  <si>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</si>
  <si>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</si>
  <si>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</si>
  <si>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</si>
  <si>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</si>
  <si>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</si>
  <si>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</si>
  <si>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</si>
  <si>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</si>
  <si>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</si>
  <si>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</si>
  <si>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</si>
  <si>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</si>
  <si>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</si>
  <si>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</si>
  <si>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</si>
  <si>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</si>
  <si>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</si>
  <si>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</si>
  <si>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</si>
  <si>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</si>
  <si>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</si>
  <si>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</si>
  <si>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</si>
  <si>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</si>
  <si>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</si>
  <si>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</si>
  <si>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</si>
  <si>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</si>
  <si>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</si>
  <si>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</si>
  <si>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</si>
  <si>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</si>
  <si>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</si>
  <si>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</si>
  <si>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</si>
  <si>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</si>
  <si>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</si>
  <si>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</si>
  <si>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</si>
  <si>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</si>
  <si>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</si>
  <si>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</si>
  <si>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</si>
  <si>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</si>
  <si>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</si>
  <si>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</si>
  <si>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</si>
  <si>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</si>
  <si>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</si>
  <si>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</si>
  <si>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</si>
  <si>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</si>
  <si>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</si>
  <si>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</si>
  <si>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</si>
  <si>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</si>
  <si>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</si>
  <si>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</si>
  <si>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</si>
  <si>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</si>
  <si>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</si>
  <si>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</si>
  <si>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</si>
  <si>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</si>
  <si>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</si>
  <si>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</si>
  <si>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</si>
  <si>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</si>
  <si>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</si>
  <si>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</si>
  <si>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</si>
  <si>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</si>
  <si>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</si>
  <si>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</si>
  <si>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</si>
  <si>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</si>
  <si>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</si>
  <si>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</si>
  <si>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</si>
  <si>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</si>
  <si>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</si>
  <si>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</si>
  <si>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</si>
  <si>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</si>
  <si>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</si>
  <si>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</si>
  <si>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</si>
  <si>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</si>
  <si>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</si>
  <si>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</si>
  <si>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</si>
  <si>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</si>
  <si>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</si>
  <si>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</si>
  <si>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</si>
  <si>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</si>
  <si>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</si>
  <si>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</si>
  <si>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</si>
  <si>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</si>
  <si>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</si>
  <si>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</si>
  <si>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</si>
  <si>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</si>
  <si>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</si>
  <si>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</si>
  <si>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</si>
  <si>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</si>
  <si>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</si>
  <si>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</si>
  <si>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</si>
  <si>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</si>
  <si>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</si>
  <si>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</si>
  <si>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</si>
  <si>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</si>
  <si>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</si>
  <si>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</si>
  <si>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</si>
  <si>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</si>
  <si>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</si>
  <si>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</si>
  <si>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</si>
  <si>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</si>
  <si>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</si>
  <si>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</si>
  <si>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</si>
  <si>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</si>
  <si>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</si>
  <si>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</si>
  <si>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</si>
  <si>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</si>
  <si>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</si>
  <si>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</si>
  <si>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</si>
  <si>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</si>
  <si>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</si>
  <si>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</si>
  <si>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</si>
  <si>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</si>
  <si>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</si>
  <si>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</si>
  <si>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</si>
  <si>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</si>
  <si>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</si>
  <si>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</si>
  <si>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</si>
  <si>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</si>
  <si>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</si>
  <si>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</si>
  <si>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</si>
  <si>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</si>
  <si>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</si>
  <si>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</si>
  <si>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</si>
  <si>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</si>
  <si>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</si>
  <si>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</si>
  <si>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</si>
  <si>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</si>
  <si>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</si>
  <si>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</si>
  <si>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</si>
  <si>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</si>
  <si>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</si>
  <si>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</si>
  <si>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</si>
  <si>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</si>
  <si>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</si>
  <si>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</si>
  <si>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</si>
  <si>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</si>
  <si>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</si>
  <si>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</si>
  <si>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</si>
  <si>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</si>
  <si>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</si>
  <si>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</si>
  <si>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</si>
  <si>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</si>
  <si>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</si>
  <si>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</si>
  <si>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</si>
  <si>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</si>
  <si>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</si>
  <si>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</si>
  <si>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</si>
  <si>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</si>
  <si>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</si>
  <si>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</si>
  <si>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</si>
  <si>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</si>
  <si>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</si>
  <si>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</si>
  <si>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</si>
  <si>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</si>
  <si>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</si>
  <si>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</si>
  <si>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</si>
  <si>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</si>
  <si>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</si>
  <si>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</si>
  <si>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</si>
  <si>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</si>
  <si>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</si>
  <si>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</si>
  <si>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</si>
  <si>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</si>
  <si>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</si>
  <si>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</si>
  <si>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</si>
  <si>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</si>
  <si>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</si>
  <si>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</si>
  <si>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</si>
  <si>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</si>
  <si>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</si>
  <si>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</si>
  <si>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</si>
  <si>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</si>
  <si>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</si>
  <si>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</si>
  <si>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</si>
  <si>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</si>
  <si>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</si>
  <si>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</si>
  <si>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</si>
  <si>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</si>
  <si>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</si>
  <si>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</si>
  <si>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</si>
  <si>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</si>
  <si>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</si>
  <si>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</si>
  <si>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</si>
  <si>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</si>
  <si>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</si>
  <si>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</si>
  <si>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</si>
  <si>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</si>
  <si>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</si>
  <si>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</si>
  <si>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</si>
  <si>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</si>
  <si>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</si>
  <si>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</si>
  <si>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</si>
  <si>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</si>
  <si>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</si>
  <si>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</si>
  <si>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</si>
  <si>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</si>
  <si>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</si>
  <si>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</si>
  <si>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</si>
  <si>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</si>
  <si>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</si>
  <si>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</si>
  <si>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</si>
  <si>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</si>
  <si>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</si>
  <si>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</si>
  <si>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</si>
  <si>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</si>
  <si>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</si>
  <si>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</si>
  <si>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</si>
  <si>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</si>
  <si>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</si>
  <si>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</si>
  <si>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</si>
  <si>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</si>
  <si>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</si>
  <si>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</si>
  <si>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</si>
  <si>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</si>
  <si>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</si>
  <si>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</si>
  <si>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</si>
  <si>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</si>
  <si>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</si>
  <si>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</si>
  <si>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</si>
  <si>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</si>
  <si>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</si>
  <si>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</si>
  <si>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</si>
  <si>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</si>
  <si>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</si>
  <si>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</si>
  <si>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</si>
  <si>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</si>
  <si>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</si>
  <si>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</si>
  <si>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</si>
  <si>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</si>
  <si>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</si>
  <si>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</si>
  <si>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</si>
  <si>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</si>
  <si>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</si>
  <si>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</si>
  <si>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</si>
  <si>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</si>
  <si>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</si>
  <si>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</si>
  <si>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</si>
  <si>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</si>
  <si>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</si>
  <si>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</si>
  <si>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</si>
  <si>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</si>
  <si>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</si>
  <si>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</si>
  <si>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</si>
  <si>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</si>
  <si>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</si>
  <si>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</si>
  <si>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</si>
  <si>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</si>
  <si>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</si>
  <si>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</si>
  <si>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</si>
  <si>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</si>
  <si>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</si>
  <si>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</si>
  <si>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</si>
  <si>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</si>
  <si>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</si>
  <si>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</si>
  <si>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</si>
  <si>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</si>
  <si>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</si>
  <si>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</si>
  <si>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</si>
  <si>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</si>
  <si>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</si>
  <si>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</si>
  <si>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</si>
  <si>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</si>
  <si>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</si>
  <si>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</si>
  <si>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</si>
  <si>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</si>
  <si>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</si>
  <si>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</si>
  <si>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</si>
  <si>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</si>
  <si>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</si>
  <si>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</si>
  <si>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</si>
  <si>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</si>
  <si>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</si>
  <si>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</si>
  <si>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</si>
  <si>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</si>
  <si>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</si>
  <si>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</si>
  <si>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</si>
  <si>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</si>
  <si>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</si>
  <si>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</si>
  <si>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</si>
  <si>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</si>
  <si>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</si>
  <si>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</si>
  <si>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</si>
  <si>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</si>
  <si>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</si>
  <si>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</si>
  <si>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</si>
  <si>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</si>
  <si>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</si>
  <si>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</si>
  <si>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</si>
  <si>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</si>
  <si>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</si>
  <si>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</si>
  <si>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</si>
  <si>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</si>
  <si>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</si>
  <si>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</si>
  <si>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</si>
  <si>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</si>
  <si>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</si>
  <si>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</si>
  <si>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</si>
  <si>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</si>
  <si>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</si>
  <si>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</si>
  <si>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</si>
  <si>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</si>
  <si>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</si>
  <si>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</si>
  <si>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</si>
  <si>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</si>
  <si>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</si>
  <si>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</si>
  <si>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</si>
  <si>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</si>
  <si>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</si>
  <si>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</si>
  <si>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</si>
  <si>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</si>
  <si>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</si>
  <si>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</si>
  <si>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</si>
  <si>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</si>
  <si>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</si>
  <si>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</si>
  <si>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</si>
  <si>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</si>
  <si>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</si>
  <si>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</si>
  <si>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</si>
  <si>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</si>
  <si>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</si>
  <si>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</si>
  <si>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</si>
  <si>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</si>
  <si>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</si>
  <si>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</si>
  <si>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</si>
  <si>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</si>
  <si>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</si>
  <si>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</si>
  <si>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</si>
  <si>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</si>
  <si>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</si>
  <si>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</si>
  <si>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</si>
  <si>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</si>
  <si>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</si>
  <si>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</si>
  <si>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</si>
  <si>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</si>
  <si>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</si>
  <si>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</si>
  <si>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</si>
  <si>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</si>
  <si>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</si>
  <si>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</si>
  <si>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</si>
  <si>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</si>
  <si>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</si>
  <si>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</si>
  <si>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</si>
  <si>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</si>
  <si>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</si>
  <si>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</si>
  <si>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</si>
  <si>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</si>
  <si>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</si>
  <si>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</si>
  <si>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</si>
  <si>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</si>
  <si>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</si>
  <si>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</si>
  <si>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</si>
  <si>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</si>
  <si>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</si>
  <si>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</si>
  <si>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</si>
  <si>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</si>
  <si>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</si>
  <si>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</si>
  <si>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</si>
  <si>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</si>
  <si>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</si>
  <si>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</si>
  <si>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</si>
  <si>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</si>
  <si>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</si>
  <si>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</si>
  <si>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</si>
  <si>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</si>
  <si>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</si>
  <si>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</si>
  <si>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</si>
  <si>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</si>
  <si>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</si>
  <si>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</si>
  <si>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</si>
  <si>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</si>
  <si>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</si>
  <si>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</si>
  <si>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</si>
  <si>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</si>
  <si>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</si>
  <si>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</si>
  <si>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</si>
  <si>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</si>
  <si>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</si>
  <si>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</si>
  <si>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</si>
  <si>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</si>
  <si>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</si>
  <si>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</si>
  <si>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</si>
  <si>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</si>
  <si>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</si>
  <si>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</si>
  <si>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</si>
  <si>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</si>
  <si>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</si>
  <si>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</si>
  <si>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</si>
  <si>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</si>
  <si>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</si>
  <si>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</si>
  <si>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</si>
  <si>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</si>
  <si>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</si>
  <si>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</si>
  <si>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</si>
  <si>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</si>
  <si>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</si>
  <si>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</si>
  <si>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</si>
  <si>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</si>
  <si>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</si>
  <si>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</si>
  <si>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</si>
  <si>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</si>
  <si>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</si>
  <si>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</si>
  <si>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</si>
  <si>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</si>
  <si>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</si>
  <si>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</si>
  <si>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</si>
  <si>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</si>
  <si>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</si>
  <si>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</si>
  <si>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</si>
  <si>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</si>
  <si>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</si>
  <si>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</si>
  <si>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</si>
  <si>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</si>
  <si>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</si>
  <si>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</si>
  <si>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</si>
  <si>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</si>
  <si>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</si>
  <si>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</si>
  <si>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</si>
  <si>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</si>
  <si>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</si>
  <si>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</si>
  <si>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</si>
  <si>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</si>
  <si>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</si>
  <si>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</si>
  <si>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</si>
  <si>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</si>
  <si>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</si>
  <si>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</si>
  <si>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</si>
  <si>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</si>
  <si>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</si>
  <si>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</si>
  <si>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</si>
  <si>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</si>
  <si>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</si>
  <si>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</si>
  <si>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</si>
  <si>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</si>
  <si>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</si>
  <si>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</si>
  <si>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</si>
  <si>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</si>
  <si>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</si>
  <si>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</si>
  <si>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</si>
  <si>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</si>
  <si>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</si>
  <si>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</si>
  <si>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</si>
  <si>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</si>
  <si>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</si>
  <si>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</si>
  <si>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</si>
  <si>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</si>
  <si>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</si>
  <si>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</si>
  <si>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</si>
  <si>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</si>
  <si>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</si>
  <si>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</si>
  <si>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</si>
  <si>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</si>
  <si>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</si>
  <si>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</si>
  <si>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</si>
  <si>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</si>
  <si>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</si>
  <si>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</si>
  <si>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</si>
  <si>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</si>
  <si>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</si>
  <si>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</si>
  <si>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</si>
  <si>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</si>
  <si>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</si>
  <si>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</si>
  <si>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</si>
  <si>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</si>
  <si>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</si>
  <si>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</si>
  <si>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</si>
  <si>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</si>
  <si>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</si>
  <si>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</si>
  <si>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</si>
  <si>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</si>
  <si>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</si>
  <si>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</si>
  <si>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</si>
  <si>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</si>
  <si>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</si>
  <si>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</si>
  <si>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</si>
  <si>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</si>
  <si>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</si>
  <si>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</si>
  <si>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</si>
  <si>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</si>
  <si>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</si>
  <si>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</si>
  <si>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</si>
  <si>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</si>
  <si>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</si>
  <si>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</si>
  <si>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</si>
  <si>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</si>
  <si>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</si>
  <si>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</si>
  <si>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</si>
  <si>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</si>
  <si>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</si>
  <si>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</si>
  <si>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</si>
  <si>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</si>
  <si>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</si>
  <si>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</si>
  <si>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</si>
  <si>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</si>
  <si>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</si>
  <si>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</si>
  <si>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</si>
  <si>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</si>
  <si>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</si>
  <si>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</si>
  <si>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</si>
  <si>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</si>
  <si>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</si>
  <si>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</si>
  <si>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</si>
  <si>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</si>
  <si>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</si>
  <si>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</si>
  <si>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</si>
  <si>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</si>
  <si>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</si>
  <si>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</si>
  <si>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</si>
  <si>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</si>
  <si>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</si>
  <si>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</si>
  <si>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</si>
  <si>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</si>
  <si>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</si>
  <si>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</si>
  <si>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</si>
  <si>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</si>
  <si>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</si>
  <si>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</si>
  <si>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</si>
  <si>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</si>
  <si>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</si>
  <si>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</si>
  <si>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</si>
  <si>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</si>
  <si>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</si>
  <si>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</si>
  <si>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</si>
  <si>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</si>
  <si>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</si>
  <si>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</si>
  <si>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</si>
  <si>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</si>
  <si>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</si>
  <si>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</si>
  <si>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</si>
  <si>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</si>
  <si>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</si>
  <si>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</si>
  <si>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</si>
  <si>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</si>
  <si>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</si>
  <si>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</si>
  <si>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</si>
  <si>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</si>
  <si>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</si>
  <si>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</si>
  <si>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</si>
  <si>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</si>
  <si>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</si>
  <si>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</si>
  <si>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</si>
  <si>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</si>
  <si>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</si>
  <si>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</si>
  <si>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</si>
  <si>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</si>
  <si>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</si>
  <si>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</si>
  <si>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</si>
  <si>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</si>
  <si>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</si>
  <si>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</si>
  <si>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</si>
  <si>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</si>
  <si>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</si>
  <si>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</si>
  <si>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</si>
  <si>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</si>
  <si>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</si>
  <si>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</si>
  <si>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</si>
  <si>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</si>
  <si>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</si>
  <si>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</si>
  <si>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</si>
  <si>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</si>
  <si>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</si>
  <si>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</si>
  <si>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</si>
  <si>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</si>
  <si>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</si>
  <si>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</si>
  <si>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</si>
  <si>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</si>
  <si>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</si>
  <si>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</si>
  <si>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</si>
  <si>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</si>
  <si>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</si>
  <si>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</si>
  <si>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</si>
  <si>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</si>
  <si>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</si>
  <si>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</si>
  <si>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</si>
  <si>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</si>
  <si>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</si>
  <si>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</si>
  <si>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</si>
  <si>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</si>
  <si>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</si>
  <si>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</si>
  <si>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</si>
  <si>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</si>
  <si>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</si>
  <si>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</si>
  <si>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</si>
  <si>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</si>
  <si>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</si>
  <si>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</si>
  <si>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</si>
  <si>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</si>
  <si>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</si>
  <si>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</si>
  <si>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</si>
  <si>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</si>
  <si>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</si>
  <si>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</si>
  <si>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</si>
  <si>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</si>
  <si>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</si>
  <si>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</si>
  <si>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</si>
  <si>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</si>
  <si>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</si>
  <si>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</si>
  <si>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</si>
  <si>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</si>
  <si>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</si>
  <si>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</si>
  <si>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</si>
  <si>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</si>
  <si>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</si>
  <si>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</si>
  <si>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</si>
  <si>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</si>
  <si>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</si>
  <si>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</si>
  <si>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</si>
  <si>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</si>
  <si>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</si>
  <si>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</si>
  <si>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</si>
  <si>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</si>
  <si>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</si>
  <si>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</si>
  <si>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</si>
  <si>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</si>
  <si>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</si>
  <si>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</si>
  <si>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</si>
  <si>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</si>
  <si>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</si>
  <si>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</si>
  <si>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</si>
  <si>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</si>
  <si>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</si>
  <si>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</si>
  <si>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</si>
  <si>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</si>
  <si>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</si>
  <si>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</si>
  <si>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</si>
  <si>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</si>
  <si>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</si>
  <si>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</si>
  <si>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</si>
  <si>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</si>
  <si>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</si>
  <si>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</si>
  <si>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</si>
  <si>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</si>
  <si>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</si>
  <si>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</si>
  <si>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</si>
  <si>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</si>
  <si>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</si>
  <si>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</si>
  <si>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</si>
  <si>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</si>
  <si>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</si>
  <si>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</si>
  <si>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</si>
  <si>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</si>
  <si>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</si>
  <si>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</si>
  <si>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</si>
  <si>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</si>
  <si>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</si>
  <si>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</si>
  <si>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</si>
  <si>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</si>
  <si>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</si>
  <si>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</si>
  <si>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</si>
  <si>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</si>
  <si>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</si>
  <si>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</si>
  <si>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</si>
  <si>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</si>
  <si>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</si>
  <si>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</si>
  <si>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</si>
  <si>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</si>
  <si>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</si>
  <si>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</si>
  <si>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</si>
  <si>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</si>
  <si>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</si>
  <si>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</si>
  <si>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</si>
  <si>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</si>
  <si>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</si>
  <si>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</si>
  <si>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</si>
  <si>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</si>
  <si>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</si>
  <si>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</si>
  <si>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</si>
  <si>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</si>
  <si>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</si>
  <si>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</si>
  <si>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</si>
  <si>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</si>
  <si>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</si>
  <si>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</si>
  <si>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</si>
  <si>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</si>
  <si>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</si>
  <si>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</si>
  <si>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</si>
  <si>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</si>
  <si>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</si>
  <si>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</si>
  <si>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</si>
  <si>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</si>
  <si>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</si>
  <si>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</si>
  <si>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</si>
  <si>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</si>
  <si>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</si>
  <si>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</si>
  <si>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</si>
  <si>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</si>
  <si>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</si>
  <si>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</si>
  <si>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</si>
  <si>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</si>
  <si>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</si>
  <si>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</si>
  <si>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</si>
  <si>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</si>
  <si>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</si>
  <si>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</si>
  <si>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</si>
  <si>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</si>
  <si>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</si>
  <si>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</si>
  <si>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</si>
  <si>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</si>
  <si>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</si>
  <si>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</si>
  <si>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</si>
  <si>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</si>
  <si>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</si>
  <si>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</si>
  <si>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</si>
  <si>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</si>
  <si>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</si>
  <si>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</si>
  <si>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</si>
  <si>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</si>
  <si>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</si>
  <si>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</si>
  <si>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</si>
  <si>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</si>
  <si>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</si>
  <si>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</si>
  <si>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</si>
  <si>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</si>
  <si>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</si>
  <si>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</si>
  <si>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</si>
  <si>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</si>
  <si>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</si>
  <si>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</si>
  <si>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</si>
  <si>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</si>
  <si>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</si>
  <si>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</si>
  <si>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</si>
  <si>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</si>
  <si>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</si>
  <si>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</si>
  <si>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</si>
  <si>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</si>
  <si>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</si>
  <si>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</si>
  <si>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</si>
  <si>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</si>
  <si>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</si>
  <si>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</si>
  <si>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</si>
  <si>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</si>
  <si>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</si>
  <si>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</si>
  <si>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</si>
  <si>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</si>
  <si>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</si>
  <si>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</si>
  <si>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</si>
  <si>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</si>
  <si>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</si>
  <si>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</si>
  <si>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</si>
  <si>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</si>
  <si>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</si>
  <si>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</si>
  <si>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</si>
  <si>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</si>
  <si>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</si>
  <si>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</si>
  <si>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</si>
  <si>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</si>
  <si>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</si>
  <si>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</si>
  <si>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</si>
  <si>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</si>
  <si>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</si>
  <si>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</si>
  <si>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</si>
  <si>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</si>
  <si>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</si>
  <si>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</si>
  <si>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</si>
  <si>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</si>
  <si>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</si>
  <si>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</si>
  <si>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</si>
  <si>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</si>
  <si>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</si>
  <si>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</si>
  <si>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</si>
  <si>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</si>
  <si>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</si>
  <si>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</si>
  <si>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</si>
  <si>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</si>
  <si>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</si>
  <si>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</si>
  <si>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</si>
  <si>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</si>
  <si>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</si>
  <si>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</si>
  <si>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</si>
  <si>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</si>
  <si>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</si>
  <si>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</si>
  <si>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</si>
  <si>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</si>
  <si>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</si>
  <si>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</si>
  <si>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</si>
  <si>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</si>
  <si>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</si>
  <si>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</si>
  <si>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</si>
  <si>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</si>
  <si>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</si>
  <si>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</si>
  <si>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</si>
  <si>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</si>
  <si>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</si>
  <si>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</si>
  <si>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</si>
  <si>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</si>
  <si>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</si>
  <si>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</si>
  <si>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</si>
  <si>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</si>
  <si>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</si>
  <si>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</si>
  <si>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</si>
  <si>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</si>
  <si>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</si>
  <si>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</si>
  <si>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</si>
  <si>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</si>
  <si>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</si>
  <si>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</si>
  <si>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</si>
  <si>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</si>
  <si>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</si>
  <si>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</si>
  <si>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</si>
  <si>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</si>
  <si>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</si>
  <si>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</si>
  <si>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</si>
  <si>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</si>
  <si>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</si>
  <si>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</si>
  <si>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</si>
  <si>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</si>
  <si>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</si>
  <si>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</si>
  <si>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</si>
  <si>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</si>
  <si>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</si>
  <si>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</si>
  <si>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</si>
  <si>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</si>
  <si>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</si>
  <si>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</si>
  <si>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</si>
  <si>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</si>
  <si>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</si>
  <si>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</si>
  <si>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</si>
  <si>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</si>
  <si>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</si>
  <si>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</si>
  <si>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</si>
  <si>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</si>
  <si>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</si>
  <si>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</si>
  <si>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</si>
  <si>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</si>
  <si>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</si>
  <si>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</si>
  <si>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</si>
  <si>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</si>
  <si>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</si>
  <si>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</si>
  <si>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</si>
  <si>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</si>
  <si>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</si>
  <si>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</si>
  <si>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</si>
  <si>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</si>
  <si>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</si>
  <si>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</si>
  <si>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</si>
  <si>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</si>
  <si>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</si>
  <si>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</si>
  <si>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</si>
  <si>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</si>
  <si>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</si>
  <si>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</si>
  <si>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</si>
  <si>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</si>
  <si>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</si>
  <si>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</si>
  <si>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</si>
  <si>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</si>
  <si>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</si>
  <si>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</si>
  <si>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</si>
  <si>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</si>
  <si>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</si>
  <si>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</si>
  <si>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</si>
  <si>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</si>
  <si>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</si>
  <si>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</si>
  <si>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</si>
  <si>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</si>
  <si>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</si>
  <si>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</si>
  <si>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</si>
  <si>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</si>
  <si>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</si>
  <si>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</si>
  <si>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</si>
  <si>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</si>
  <si>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</si>
  <si>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</si>
  <si>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</si>
  <si>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</si>
  <si>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</si>
  <si>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</si>
  <si>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</si>
  <si>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</si>
  <si>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</si>
  <si>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</si>
  <si>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</si>
  <si>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</si>
  <si>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</si>
  <si>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</si>
  <si>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</si>
  <si>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</si>
  <si>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</si>
  <si>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</si>
  <si>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</si>
  <si>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</si>
  <si>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</si>
  <si>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</si>
  <si>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</si>
  <si>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</si>
  <si>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</si>
  <si>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</si>
  <si>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</si>
  <si>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</si>
  <si>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</si>
  <si>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</si>
  <si>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</si>
  <si>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</si>
  <si>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</si>
  <si>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</si>
  <si>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</si>
  <si>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</si>
  <si>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</si>
  <si>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</si>
  <si>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</si>
  <si>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</si>
  <si>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</si>
  <si>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</si>
  <si>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</si>
  <si>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</si>
  <si>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</si>
  <si>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</si>
  <si>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</si>
  <si>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</si>
  <si>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</si>
  <si>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</si>
  <si>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</si>
  <si>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</si>
  <si>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</si>
  <si>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</si>
  <si>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</si>
  <si>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</si>
  <si>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</si>
  <si>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</si>
  <si>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</si>
  <si>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</si>
  <si>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</si>
  <si>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</si>
  <si>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</si>
  <si>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</si>
  <si>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</si>
  <si>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</si>
  <si>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</si>
  <si>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</si>
  <si>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</si>
  <si>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</si>
  <si>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</si>
  <si>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</si>
  <si>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</si>
  <si>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</si>
  <si>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</si>
  <si>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</si>
  <si>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</si>
  <si>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</si>
  <si>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</si>
  <si>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</si>
  <si>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</si>
  <si>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</si>
  <si>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</si>
  <si>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</si>
  <si>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</si>
  <si>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</si>
  <si>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</si>
  <si>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</si>
  <si>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</si>
  <si>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</si>
  <si>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</si>
  <si>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</si>
  <si>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</si>
  <si>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</si>
  <si>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</si>
  <si>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</si>
  <si>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</si>
  <si>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</si>
  <si>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</si>
  <si>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</si>
  <si>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</si>
  <si>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</si>
  <si>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</si>
  <si>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</si>
  <si>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</si>
  <si>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</si>
  <si>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</si>
  <si>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</si>
  <si>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</si>
  <si>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</si>
  <si>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</si>
  <si>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</si>
  <si>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</si>
  <si>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</si>
  <si>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</si>
  <si>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</si>
  <si>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</si>
  <si>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</si>
  <si>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</si>
  <si>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</si>
  <si>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</si>
  <si>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</si>
  <si>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</si>
  <si>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</si>
  <si>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</si>
  <si>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</si>
  <si>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</si>
  <si>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</si>
  <si>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</si>
  <si>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</si>
  <si>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</si>
  <si>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</si>
  <si>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</si>
  <si>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</si>
  <si>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</si>
  <si>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</si>
  <si>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</si>
  <si>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</si>
  <si>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</si>
  <si>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</si>
  <si>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</si>
  <si>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</si>
  <si>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</si>
  <si>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</si>
  <si>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</si>
  <si>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</si>
  <si>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</si>
  <si>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</si>
  <si>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</si>
  <si>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</si>
  <si>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</si>
  <si>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</si>
  <si>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</si>
  <si>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</si>
  <si>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</si>
  <si>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</si>
  <si>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</si>
  <si>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</si>
  <si>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</si>
  <si>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</si>
  <si>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</si>
  <si>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</si>
  <si>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</si>
  <si>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</si>
  <si>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</si>
  <si>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</si>
  <si>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</si>
  <si>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</si>
  <si>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</si>
  <si>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</si>
  <si>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</si>
  <si>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</si>
  <si>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</si>
  <si>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</si>
  <si>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</si>
  <si>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</si>
  <si>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</si>
  <si>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</si>
  <si>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</si>
  <si>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</si>
  <si>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</si>
  <si>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</si>
  <si>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</si>
  <si>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</si>
  <si>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</si>
  <si>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</si>
  <si>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</si>
  <si>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</si>
  <si>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</si>
  <si>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</si>
  <si>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</si>
  <si>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</si>
  <si>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</si>
  <si>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</si>
  <si>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</si>
  <si>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</si>
  <si>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</si>
  <si>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</si>
  <si>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</si>
  <si>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</si>
  <si>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</si>
  <si>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</si>
  <si>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</si>
  <si>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</si>
  <si>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</si>
  <si>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</si>
  <si>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</si>
  <si>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</si>
  <si>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</si>
  <si>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</si>
  <si>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</si>
  <si>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</si>
  <si>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</si>
  <si>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</si>
  <si>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</si>
  <si>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</si>
  <si>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</si>
  <si>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</si>
  <si>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</si>
  <si>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</si>
  <si>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</si>
  <si>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</si>
  <si>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</si>
  <si>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</si>
  <si>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</si>
  <si>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</si>
  <si>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</si>
  <si>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</si>
  <si>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</si>
  <si>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</si>
  <si>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</si>
  <si>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</si>
  <si>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</si>
  <si>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</si>
  <si>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</si>
  <si>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</si>
  <si>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</si>
  <si>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</si>
  <si>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</si>
  <si>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</si>
  <si>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</si>
  <si>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</si>
  <si>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</si>
  <si>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</si>
  <si>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</si>
  <si>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</si>
  <si>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</si>
  <si>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</si>
  <si>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</si>
  <si>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</si>
  <si>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</si>
  <si>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</si>
  <si>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</si>
  <si>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</si>
  <si>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</si>
  <si>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</si>
  <si>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</si>
  <si>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</si>
  <si>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</si>
  <si>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</si>
  <si>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</si>
  <si>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</si>
  <si>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</si>
  <si>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</si>
  <si>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</si>
  <si>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</si>
  <si>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</si>
  <si>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</si>
  <si>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</si>
  <si>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</si>
  <si>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</si>
  <si>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</si>
  <si>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</si>
  <si>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</si>
  <si>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</si>
  <si>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</si>
  <si>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</si>
  <si>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</si>
  <si>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</si>
  <si>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</si>
  <si>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</si>
  <si>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</si>
  <si>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</si>
  <si>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</si>
  <si>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</si>
  <si>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</si>
  <si>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</si>
  <si>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</si>
  <si>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</si>
  <si>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</si>
  <si>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</si>
  <si>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</si>
  <si>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</si>
  <si>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</si>
  <si>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</si>
  <si>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</si>
  <si>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</si>
  <si>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</si>
  <si>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</si>
  <si>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</si>
  <si>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</si>
  <si>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</si>
  <si>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</si>
  <si>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</si>
  <si>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</si>
  <si>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</si>
  <si>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</si>
  <si>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</si>
  <si>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</si>
  <si>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</si>
  <si>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</si>
  <si>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</si>
  <si>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</si>
  <si>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</si>
  <si>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</si>
  <si>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</si>
  <si>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</si>
  <si>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</si>
  <si>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</si>
  <si>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</si>
  <si>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</si>
  <si>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</si>
  <si>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</si>
  <si>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</si>
  <si>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</si>
  <si>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</si>
  <si>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</si>
  <si>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</si>
  <si>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</si>
  <si>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</si>
  <si>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</si>
  <si>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</si>
  <si>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</si>
  <si>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</si>
  <si>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</si>
  <si>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</si>
  <si>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</si>
  <si>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</si>
  <si>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</si>
  <si>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</si>
  <si>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</si>
  <si>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</si>
  <si>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</si>
  <si>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</si>
  <si>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</si>
  <si>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</si>
  <si>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</si>
  <si>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</si>
  <si>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</si>
  <si>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</si>
  <si>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</si>
  <si>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</si>
  <si>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</si>
  <si>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</si>
  <si>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</si>
  <si>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</si>
  <si>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</si>
  <si>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</si>
  <si>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</si>
  <si>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</si>
  <si>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</si>
  <si>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</si>
  <si>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</si>
  <si>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</si>
  <si>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</si>
  <si>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</si>
  <si>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</si>
  <si>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</si>
  <si>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</si>
  <si>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</si>
  <si>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</si>
  <si>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</si>
  <si>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</si>
  <si>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</si>
  <si>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</si>
  <si>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</si>
  <si>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</si>
  <si>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</si>
  <si>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</si>
  <si>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</si>
  <si>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</si>
  <si>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</si>
  <si>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</si>
  <si>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</si>
  <si>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</si>
  <si>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</si>
  <si>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</si>
  <si>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</si>
  <si>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</si>
  <si>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</si>
  <si>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</si>
  <si>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</si>
  <si>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</si>
  <si>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</si>
  <si>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</si>
  <si>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</si>
  <si>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</si>
  <si>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</si>
  <si>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</si>
  <si>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</si>
  <si>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</si>
  <si>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</si>
  <si>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</si>
  <si>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</si>
  <si>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</si>
  <si>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</si>
  <si>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</si>
  <si>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</si>
  <si>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</si>
  <si>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</si>
  <si>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</si>
  <si>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</si>
  <si>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</si>
  <si>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</si>
  <si>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</si>
  <si>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</si>
  <si>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</si>
  <si>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</si>
  <si>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</si>
  <si>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</si>
  <si>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</si>
  <si>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</si>
  <si>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</si>
  <si>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</si>
  <si>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</si>
  <si>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</si>
  <si>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</si>
  <si>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</si>
  <si>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</si>
  <si>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</si>
  <si>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</si>
  <si>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</si>
  <si>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</si>
  <si>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</si>
  <si>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</si>
  <si>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</si>
  <si>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</si>
  <si>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</si>
  <si>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</si>
  <si>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</si>
  <si>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</si>
  <si>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</si>
  <si>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</si>
  <si>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</si>
  <si>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</si>
  <si>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</si>
  <si>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</si>
  <si>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</si>
  <si>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</si>
  <si>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</si>
  <si>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</si>
  <si>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</si>
  <si>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</si>
  <si>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</si>
  <si>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</si>
  <si>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</si>
  <si>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</si>
  <si>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</si>
  <si>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</si>
  <si>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</si>
  <si>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</si>
  <si>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</si>
  <si>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</si>
  <si>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</si>
  <si>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</si>
  <si>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</si>
  <si>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</si>
  <si>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</si>
  <si>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</si>
  <si>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</si>
  <si>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</si>
  <si>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</si>
  <si>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</si>
  <si>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</si>
  <si>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</si>
  <si>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</si>
  <si>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</si>
  <si>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</si>
  <si>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</si>
  <si>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</si>
  <si>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</si>
  <si>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</si>
  <si>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</si>
  <si>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</si>
  <si>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</si>
  <si>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</si>
  <si>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</si>
  <si>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</si>
  <si>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</si>
  <si>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</si>
  <si>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</si>
  <si>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</si>
  <si>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</si>
  <si>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</si>
  <si>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</si>
  <si>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</si>
  <si>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</si>
  <si>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</si>
  <si>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</si>
  <si>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</si>
  <si>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</si>
  <si>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</si>
  <si>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</si>
  <si>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</si>
  <si>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</si>
  <si>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</si>
  <si>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</si>
  <si>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</si>
  <si>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</si>
  <si>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</si>
  <si>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</si>
  <si>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</si>
  <si>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</si>
  <si>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</si>
  <si>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</si>
  <si>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</si>
  <si>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</si>
  <si>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</si>
  <si>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</si>
  <si>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</si>
  <si>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</si>
  <si>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</si>
  <si>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</si>
  <si>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</si>
  <si>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</si>
  <si>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</si>
  <si>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</si>
  <si>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</si>
  <si>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</si>
  <si>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</si>
  <si>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</si>
  <si>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</si>
  <si>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</si>
  <si>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</si>
  <si>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</si>
  <si>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</si>
  <si>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</si>
  <si>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</si>
  <si>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</si>
  <si>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</si>
  <si>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</si>
  <si>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</si>
  <si>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</si>
  <si>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</si>
  <si>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</si>
  <si>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</si>
  <si>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</si>
  <si>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</si>
  <si>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</si>
  <si>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</si>
  <si>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</si>
  <si>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</si>
  <si>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</si>
  <si>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</si>
  <si>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</si>
  <si>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</si>
  <si>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</si>
  <si>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</si>
  <si>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</si>
  <si>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</si>
  <si>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</si>
  <si>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</si>
  <si>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</si>
  <si>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</si>
  <si>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</si>
  <si>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</si>
  <si>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</si>
  <si>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</si>
  <si>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</si>
  <si>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</si>
  <si>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</si>
  <si>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</si>
  <si>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</si>
  <si>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</si>
  <si>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</si>
  <si>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</si>
  <si>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</si>
  <si>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</si>
  <si>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</si>
  <si>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</si>
  <si>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</si>
  <si>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</si>
  <si>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</si>
  <si>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</si>
  <si>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</si>
  <si>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</si>
  <si>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</si>
  <si>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</si>
  <si>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</si>
  <si>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</si>
  <si>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</si>
  <si>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</si>
  <si>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</si>
  <si>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</si>
  <si>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</si>
  <si>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</si>
  <si>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</si>
  <si>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</si>
  <si>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</si>
  <si>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</si>
  <si>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</si>
  <si>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</si>
  <si>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</si>
  <si>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</si>
  <si>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</si>
  <si>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</si>
  <si>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</si>
  <si>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</si>
  <si>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</si>
  <si>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</si>
  <si>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</si>
  <si>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</si>
  <si>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</si>
  <si>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</si>
  <si>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</si>
  <si>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</si>
  <si>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</si>
  <si>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</si>
  <si>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</si>
  <si>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</si>
  <si>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</si>
  <si>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</si>
  <si>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</si>
  <si>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</si>
  <si>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</si>
  <si>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</si>
  <si>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</si>
  <si>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</si>
  <si>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</si>
  <si>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</si>
  <si>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</si>
  <si>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</si>
  <si>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</si>
  <si>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</si>
  <si>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</si>
  <si>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</si>
  <si>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</si>
  <si>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</si>
  <si>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</si>
  <si>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</si>
  <si>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</si>
  <si>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</si>
  <si>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</si>
  <si>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</si>
  <si>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</si>
  <si>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</si>
  <si>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</si>
  <si>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</si>
  <si>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</si>
  <si>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</si>
  <si>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</si>
  <si>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</si>
  <si>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</si>
  <si>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</si>
  <si>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</si>
  <si>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</si>
  <si>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</si>
  <si>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</si>
  <si>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</si>
  <si>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</si>
  <si>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</si>
  <si>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</si>
  <si>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</si>
  <si>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</si>
  <si>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</si>
  <si>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</si>
  <si>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</si>
  <si>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</si>
  <si>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</si>
  <si>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</si>
  <si>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</si>
  <si>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</si>
  <si>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</si>
  <si>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</si>
  <si>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</si>
  <si>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</si>
  <si>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</si>
  <si>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</si>
  <si>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</si>
  <si>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</si>
  <si>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</si>
  <si>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</si>
  <si>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</si>
  <si>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</si>
  <si>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</si>
  <si>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</si>
  <si>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</si>
  <si>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</si>
  <si>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</si>
  <si>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</si>
  <si>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</si>
  <si>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</si>
  <si>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</si>
  <si>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</si>
  <si>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</si>
  <si>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</si>
  <si>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</si>
  <si>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</si>
  <si>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</si>
  <si>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</si>
  <si>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</si>
  <si>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</si>
  <si>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</si>
  <si>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</si>
  <si>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</si>
  <si>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</si>
  <si>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</si>
  <si>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</si>
  <si>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</si>
  <si>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</si>
  <si>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</si>
  <si>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</si>
  <si>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</si>
  <si>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</si>
  <si>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</si>
  <si>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</si>
  <si>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</si>
  <si>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</si>
  <si>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</si>
  <si>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</si>
  <si>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</si>
  <si>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</si>
  <si>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</si>
  <si>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</si>
  <si>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</si>
  <si>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</si>
  <si>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</si>
  <si>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</si>
  <si>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</si>
  <si>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</si>
  <si>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</si>
  <si>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</si>
  <si>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</si>
  <si>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</si>
  <si>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</si>
  <si>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</si>
  <si>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</si>
  <si>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</si>
  <si>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</si>
  <si>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</si>
  <si>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</si>
  <si>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</si>
  <si>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</si>
  <si>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</si>
  <si>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</si>
  <si>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</si>
  <si>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</si>
  <si>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</si>
  <si>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</si>
  <si>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</si>
  <si>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</si>
  <si>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</si>
  <si>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</si>
  <si>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</si>
  <si>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</si>
  <si>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</si>
  <si>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</si>
  <si>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</si>
  <si>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</si>
  <si>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</si>
  <si>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</si>
  <si>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</si>
  <si>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</si>
  <si>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</si>
  <si>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</si>
  <si>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</si>
  <si>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</si>
  <si>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</si>
  <si>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</si>
  <si>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</si>
  <si>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</si>
  <si>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</si>
  <si>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</si>
  <si>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</si>
  <si>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</si>
  <si>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</si>
  <si>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</si>
  <si>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</si>
  <si>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</si>
  <si>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</si>
  <si>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</si>
  <si>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</si>
  <si>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</si>
  <si>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</si>
  <si>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</si>
  <si>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</si>
  <si>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</si>
  <si>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</si>
  <si>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</si>
  <si>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</si>
  <si>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</si>
  <si>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</si>
  <si>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</si>
  <si>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</si>
  <si>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</si>
  <si>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</si>
  <si>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</si>
  <si>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</si>
  <si>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</si>
  <si>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</si>
  <si>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</si>
  <si>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</si>
  <si>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</si>
  <si>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</si>
  <si>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</si>
  <si>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</si>
  <si>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</si>
  <si>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</si>
  <si>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</si>
  <si>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</si>
  <si>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</si>
  <si>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</si>
  <si>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</si>
  <si>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</si>
  <si>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</si>
  <si>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</si>
  <si>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</si>
  <si>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</si>
  <si>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</si>
  <si>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</si>
  <si>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</si>
  <si>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</si>
  <si>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</si>
  <si>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</si>
  <si>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</si>
  <si>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</si>
  <si>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</si>
  <si>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</si>
  <si>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</si>
  <si>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</si>
  <si>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</si>
  <si>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</si>
  <si>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</si>
  <si>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</si>
  <si>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</si>
  <si>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</si>
  <si>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</si>
  <si>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</si>
  <si>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</si>
  <si>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</si>
  <si>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</si>
  <si>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</si>
  <si>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</si>
  <si>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</si>
  <si>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</si>
  <si>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</si>
  <si>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</si>
  <si>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</si>
  <si>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</si>
  <si>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</si>
  <si>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</si>
  <si>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</si>
  <si>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</si>
  <si>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</si>
  <si>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</si>
  <si>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</si>
  <si>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</si>
  <si>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</si>
  <si>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</si>
  <si>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</si>
  <si>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</si>
  <si>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</si>
  <si>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</si>
  <si>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</si>
  <si>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</si>
  <si>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</si>
  <si>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</si>
  <si>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</si>
  <si>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</si>
  <si>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</si>
  <si>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</si>
  <si>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</si>
  <si>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</si>
  <si>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</si>
  <si>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</si>
  <si>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</si>
  <si>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</si>
  <si>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</si>
  <si>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</si>
  <si>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</si>
  <si>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</si>
  <si>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</si>
  <si>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</si>
  <si>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</si>
  <si>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</si>
  <si>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</si>
  <si>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</si>
  <si>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</si>
  <si>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</si>
  <si>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</si>
  <si>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</si>
  <si>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</si>
  <si>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</si>
  <si>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</si>
  <si>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</si>
  <si>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</si>
  <si>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</si>
  <si>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</si>
  <si>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</si>
  <si>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</si>
  <si>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</si>
  <si>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</si>
  <si>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</si>
  <si>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</si>
  <si>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</si>
  <si>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</si>
  <si>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</si>
  <si>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</si>
  <si>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</si>
  <si>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</si>
  <si>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</si>
  <si>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</si>
  <si>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</si>
  <si>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</si>
  <si>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</si>
  <si>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</si>
  <si>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</si>
  <si>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</si>
  <si>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</si>
  <si>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</si>
  <si>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</si>
  <si>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</si>
  <si>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</si>
  <si>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</si>
  <si>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</si>
  <si>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</si>
  <si>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</si>
  <si>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</si>
  <si>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</si>
  <si>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</si>
  <si>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</si>
  <si>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</si>
  <si>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</si>
  <si>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</si>
  <si>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</si>
  <si>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</si>
  <si>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</si>
  <si>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</si>
  <si>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</si>
  <si>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</si>
  <si>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</si>
  <si>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</si>
  <si>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</si>
  <si>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</si>
  <si>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</si>
  <si>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</si>
  <si>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</si>
  <si>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</si>
  <si>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</si>
  <si>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</si>
  <si>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</si>
  <si>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</si>
  <si>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</si>
  <si>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</si>
  <si>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</si>
  <si>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</si>
  <si>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</si>
  <si>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</si>
  <si>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</si>
  <si>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</si>
  <si>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</si>
  <si>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</si>
  <si>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</si>
  <si>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</si>
  <si>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</si>
  <si>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</si>
  <si>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</si>
  <si>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</si>
  <si>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</si>
  <si>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</si>
  <si>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</si>
  <si>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</si>
  <si>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</si>
  <si>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</si>
  <si>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</si>
  <si>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</si>
  <si>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</si>
  <si>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</si>
  <si>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</si>
  <si>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</si>
  <si>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</si>
  <si>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</si>
  <si>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</si>
  <si>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</si>
  <si>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</si>
  <si>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</si>
  <si>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</si>
  <si>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</si>
  <si>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</si>
  <si>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</si>
  <si>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</si>
  <si>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</si>
  <si>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</si>
  <si>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</si>
  <si>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</si>
  <si>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</si>
  <si>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</si>
  <si>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</si>
  <si>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</si>
  <si>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</si>
  <si>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</si>
  <si>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</si>
  <si>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</si>
  <si>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</si>
  <si>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</si>
  <si>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</si>
  <si>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</si>
  <si>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</si>
  <si>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</si>
  <si>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</si>
  <si>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</si>
  <si>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</si>
  <si>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</si>
  <si>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</si>
  <si>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</si>
  <si>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</si>
  <si>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</si>
  <si>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</si>
  <si>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</si>
  <si>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</si>
  <si>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</si>
  <si>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</si>
  <si>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</si>
  <si>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</si>
  <si>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</si>
  <si>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</si>
  <si>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</si>
  <si>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</si>
  <si>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</si>
  <si>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</si>
  <si>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</si>
  <si>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</si>
  <si>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</si>
  <si>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</si>
  <si>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</si>
  <si>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</si>
  <si>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</si>
  <si>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</si>
  <si>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</si>
  <si>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</si>
  <si>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</si>
  <si>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</si>
  <si>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</si>
  <si>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</si>
  <si>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</si>
  <si>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</si>
  <si>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</si>
  <si>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</si>
  <si>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</si>
  <si>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</si>
  <si>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</si>
  <si>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</si>
  <si>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</si>
  <si>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</si>
  <si>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</si>
  <si>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</si>
  <si>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</si>
  <si>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</si>
  <si>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</si>
  <si>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</si>
  <si>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</si>
  <si>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</si>
  <si>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</si>
  <si>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</si>
  <si>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</si>
  <si>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</si>
  <si>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</si>
  <si>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</si>
  <si>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</si>
  <si>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</si>
  <si>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</si>
  <si>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</si>
  <si>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</si>
  <si>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</si>
  <si>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</si>
  <si>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</si>
  <si>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</si>
  <si>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</si>
  <si>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</si>
  <si>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</si>
  <si>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</si>
  <si>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</si>
  <si>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</si>
  <si>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</si>
  <si>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</si>
  <si>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</si>
  <si>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</si>
  <si>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</si>
  <si>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</si>
  <si>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</si>
  <si>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</si>
  <si>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</si>
  <si>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</si>
  <si>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</si>
  <si>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</si>
  <si>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</si>
  <si>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</si>
  <si>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</si>
  <si>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</si>
  <si>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</si>
  <si>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</si>
  <si>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</si>
  <si>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</si>
  <si>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</si>
  <si>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</si>
  <si>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</si>
  <si>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</si>
  <si>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</si>
  <si>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</si>
  <si>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</si>
  <si>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</si>
  <si>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</si>
  <si>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</si>
  <si>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</si>
  <si>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</si>
  <si>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</si>
  <si>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</si>
  <si>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</si>
  <si>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</si>
  <si>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</si>
  <si>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</si>
  <si>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</si>
  <si>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</si>
  <si>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</si>
  <si>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</si>
  <si>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</si>
  <si>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</si>
  <si>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</si>
  <si>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</si>
  <si>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</si>
  <si>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</si>
  <si>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</si>
  <si>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</si>
  <si>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</si>
  <si>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</si>
  <si>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</si>
  <si>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</si>
  <si>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</si>
  <si>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</si>
  <si>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</si>
  <si>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</si>
  <si>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</si>
  <si>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</si>
  <si>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</si>
  <si>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</si>
  <si>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</si>
  <si>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</si>
  <si>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</si>
  <si>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</si>
  <si>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</si>
  <si>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</si>
  <si>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</si>
  <si>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</si>
  <si>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</si>
  <si>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</si>
  <si>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</si>
  <si>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</si>
  <si>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</si>
  <si>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</si>
  <si>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</si>
  <si>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</si>
  <si>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</si>
  <si>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</si>
  <si>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</si>
  <si>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</si>
  <si>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</si>
  <si>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</si>
  <si>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</si>
  <si>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</si>
  <si>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</si>
  <si>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</si>
  <si>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</si>
  <si>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</si>
  <si>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</si>
  <si>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</si>
  <si>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</si>
  <si>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</si>
  <si>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</si>
  <si>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</si>
  <si>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</si>
  <si>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</si>
  <si>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</si>
  <si>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</si>
  <si>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</si>
  <si>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</si>
  <si>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</si>
  <si>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</si>
  <si>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</si>
  <si>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</si>
  <si>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</si>
  <si>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</si>
  <si>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</si>
  <si>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</si>
  <si>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</si>
  <si>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</si>
  <si>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</si>
  <si>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</si>
  <si>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</si>
  <si>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</si>
  <si>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</si>
  <si>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</si>
  <si>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</si>
  <si>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</si>
  <si>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</si>
  <si>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</si>
  <si>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</si>
  <si>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</si>
  <si>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</si>
  <si>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</si>
  <si>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</si>
  <si>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</si>
  <si>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</si>
  <si>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</si>
  <si>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</si>
  <si>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</si>
  <si>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</si>
  <si>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</si>
  <si>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</si>
  <si>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</si>
  <si>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</si>
  <si>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</si>
  <si>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</si>
  <si>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</si>
  <si>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</si>
  <si>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</si>
  <si>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</si>
  <si>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</si>
  <si>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</si>
  <si>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</si>
  <si>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</si>
  <si>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</si>
  <si>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</si>
  <si>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</si>
  <si>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</si>
  <si>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</si>
  <si>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</si>
  <si>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</si>
  <si>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</si>
  <si>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</si>
  <si>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</si>
  <si>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</si>
  <si>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</si>
  <si>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</si>
  <si>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</si>
  <si>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</si>
  <si>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</si>
  <si>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</si>
  <si>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</si>
  <si>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</si>
  <si>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</si>
  <si>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</si>
  <si>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</si>
  <si>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</si>
  <si>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</si>
  <si>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</si>
  <si>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</si>
  <si>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</si>
  <si>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</si>
  <si>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</si>
  <si>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</si>
  <si>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</si>
  <si>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</si>
  <si>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</si>
  <si>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</si>
  <si>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</si>
  <si>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</si>
  <si>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</si>
  <si>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</si>
  <si>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</si>
  <si>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</si>
  <si>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</si>
  <si>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</si>
  <si>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</si>
  <si>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</si>
  <si>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</si>
  <si>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</si>
  <si>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</si>
  <si>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</si>
  <si>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</si>
  <si>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</si>
  <si>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</si>
  <si>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</si>
  <si>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</si>
  <si>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</si>
  <si>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</si>
  <si>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</si>
  <si>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</si>
  <si>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</si>
  <si>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</si>
  <si>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</si>
  <si>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</si>
  <si>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</si>
  <si>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</si>
  <si>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</si>
  <si>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</si>
  <si>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</si>
  <si>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</si>
  <si>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</si>
  <si>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</si>
  <si>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</si>
  <si>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</si>
  <si>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</si>
  <si>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</si>
  <si>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</si>
  <si>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</si>
  <si>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</si>
  <si>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</si>
  <si>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</si>
  <si>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</si>
  <si>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</si>
  <si>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</si>
  <si>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</si>
  <si>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</si>
  <si>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</si>
  <si>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</si>
  <si>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</si>
  <si>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</si>
  <si>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</si>
  <si>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</si>
  <si>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</si>
  <si>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</si>
  <si>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</si>
  <si>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</si>
  <si>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</si>
  <si>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</si>
  <si>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</si>
  <si>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</si>
  <si>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</si>
  <si>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</si>
  <si>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</si>
  <si>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</si>
  <si>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</si>
  <si>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</si>
  <si>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</si>
  <si>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</si>
  <si>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</si>
  <si>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</si>
  <si>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</si>
  <si>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</si>
  <si>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</si>
  <si>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</si>
  <si>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</si>
  <si>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</si>
  <si>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</si>
  <si>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</si>
  <si>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</si>
  <si>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</si>
  <si>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</si>
  <si>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</si>
  <si>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</si>
  <si>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</si>
  <si>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</si>
  <si>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</si>
  <si>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</si>
  <si>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</si>
  <si>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</si>
  <si>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</si>
  <si>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</si>
  <si>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</si>
  <si>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</si>
  <si>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</si>
  <si>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</si>
  <si>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</si>
  <si>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</si>
  <si>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</si>
  <si>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</si>
  <si>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</si>
  <si>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</si>
  <si>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</si>
  <si>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</si>
  <si>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</si>
  <si>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</si>
  <si>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</si>
  <si>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</si>
  <si>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</si>
  <si>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</si>
  <si>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</si>
  <si>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</si>
  <si>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</si>
  <si>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</si>
  <si>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</si>
  <si>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</si>
  <si>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</si>
  <si>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</si>
  <si>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</si>
  <si>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</si>
  <si>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</si>
  <si>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</si>
  <si>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</si>
  <si>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</si>
  <si>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</si>
  <si>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</si>
  <si>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</si>
  <si>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</si>
  <si>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</si>
  <si>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</si>
  <si>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</si>
  <si>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</si>
  <si>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</si>
  <si>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</si>
  <si>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</si>
  <si>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</si>
  <si>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</si>
  <si>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</si>
  <si>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</si>
  <si>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</si>
  <si>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</si>
  <si>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</si>
  <si>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</si>
  <si>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</si>
  <si>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</si>
  <si>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</si>
  <si>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</si>
  <si>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</si>
  <si>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</si>
  <si>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</si>
  <si>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</si>
  <si>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</si>
  <si>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</si>
  <si>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</si>
  <si>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</si>
  <si>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</si>
  <si>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</si>
  <si>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</si>
  <si>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</si>
  <si>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</si>
  <si>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</si>
  <si>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</si>
  <si>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</si>
  <si>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</si>
  <si>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</si>
  <si>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</si>
  <si>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</si>
  <si>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</si>
  <si>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</si>
  <si>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</si>
  <si>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</si>
  <si>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</si>
  <si>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</si>
  <si>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</si>
  <si>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</si>
  <si>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</si>
  <si>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</si>
  <si>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</si>
  <si>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</si>
  <si>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</si>
  <si>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</si>
  <si>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</si>
  <si>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</si>
  <si>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</si>
  <si>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</si>
  <si>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</si>
  <si>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</si>
  <si>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</si>
  <si>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</si>
  <si>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</si>
  <si>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</si>
  <si>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</si>
  <si>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</si>
  <si>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</si>
  <si>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</si>
  <si>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</si>
  <si>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</si>
  <si>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</si>
  <si>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</si>
  <si>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</si>
  <si>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</si>
  <si>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</si>
  <si>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</si>
  <si>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</si>
  <si>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</si>
  <si>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</si>
  <si>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</si>
  <si>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</si>
  <si>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</si>
  <si>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</si>
  <si>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</si>
  <si>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</si>
  <si>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</si>
  <si>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</si>
  <si>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</si>
  <si>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</si>
  <si>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</si>
  <si>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</si>
  <si>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</si>
  <si>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</si>
  <si>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</si>
  <si>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</si>
  <si>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</si>
  <si>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</si>
  <si>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</si>
  <si>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</si>
  <si>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</si>
  <si>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</si>
  <si>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</si>
  <si>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</si>
  <si>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</si>
  <si>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</si>
  <si>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</si>
  <si>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</si>
  <si>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</si>
  <si>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</si>
  <si>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</si>
  <si>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</si>
  <si>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</si>
  <si>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</si>
  <si>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</si>
  <si>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</si>
  <si>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</si>
  <si>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</si>
  <si>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</si>
  <si>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</si>
  <si>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</si>
  <si>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</si>
  <si>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</si>
  <si>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</si>
  <si>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</si>
  <si>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</si>
  <si>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</si>
  <si>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</si>
  <si>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</si>
  <si>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</si>
  <si>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</si>
  <si>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</si>
  <si>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</si>
  <si>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</si>
  <si>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</si>
  <si>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</si>
  <si>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</si>
  <si>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</si>
  <si>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</si>
  <si>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</si>
  <si>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</si>
  <si>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</si>
  <si>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</si>
  <si>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</si>
  <si>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</si>
  <si>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</si>
  <si>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</si>
  <si>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</si>
  <si>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</si>
  <si>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</si>
  <si>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</si>
  <si>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</si>
  <si>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</si>
  <si>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</si>
  <si>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</si>
  <si>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</si>
  <si>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</si>
  <si>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</si>
  <si>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</si>
  <si>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</si>
  <si>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</si>
  <si>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</si>
  <si>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</si>
  <si>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</si>
  <si>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</si>
  <si>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</si>
  <si>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</si>
  <si>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</si>
  <si>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</si>
  <si>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</si>
  <si>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</si>
  <si>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</si>
  <si>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</si>
  <si>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</si>
  <si>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</si>
  <si>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</si>
  <si>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</si>
  <si>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</si>
  <si>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</si>
  <si>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</si>
  <si>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</si>
  <si>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</si>
  <si>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</si>
  <si>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</si>
  <si>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</si>
  <si>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</si>
  <si>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</si>
  <si>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</si>
  <si>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</si>
  <si>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</si>
  <si>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</si>
  <si>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</si>
  <si>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</si>
  <si>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</si>
  <si>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</si>
  <si>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</si>
  <si>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</si>
  <si>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</si>
  <si>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</si>
  <si>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</si>
  <si>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</si>
  <si>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</si>
  <si>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</si>
  <si>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</si>
  <si>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</si>
  <si>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</si>
  <si>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</si>
  <si>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</si>
  <si>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</si>
  <si>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</si>
  <si>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</si>
  <si>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</si>
  <si>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</si>
  <si>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</si>
  <si>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</si>
  <si>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</si>
  <si>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</si>
  <si>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</si>
  <si>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</si>
  <si>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</si>
  <si>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</si>
  <si>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</si>
  <si>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</si>
  <si>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</si>
  <si>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</si>
  <si>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</si>
  <si>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</si>
  <si>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</si>
  <si>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</si>
  <si>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</si>
  <si>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</si>
  <si>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</si>
  <si>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</si>
  <si>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</si>
  <si>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</si>
  <si>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</si>
  <si>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</si>
  <si>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</si>
  <si>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</si>
  <si>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</si>
  <si>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</si>
  <si>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</si>
  <si>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</si>
  <si>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</si>
  <si>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</si>
  <si>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</si>
  <si>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</si>
  <si>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</si>
  <si>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</si>
  <si>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</si>
  <si>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</si>
  <si>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</si>
  <si>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</si>
  <si>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</si>
  <si>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</si>
  <si>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</si>
  <si>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</si>
  <si>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</si>
  <si>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</si>
  <si>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</si>
  <si>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</si>
  <si>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</si>
  <si>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</si>
  <si>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</si>
  <si>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</si>
  <si>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</si>
  <si>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</si>
  <si>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</si>
  <si>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</si>
  <si>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</si>
  <si>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</si>
  <si>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</si>
  <si>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</si>
  <si>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</si>
  <si>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</si>
  <si>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</si>
  <si>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</si>
  <si>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</si>
  <si>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</si>
  <si>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</si>
  <si>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</si>
  <si>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</si>
  <si>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</si>
  <si>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</si>
  <si>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</si>
  <si>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</si>
  <si>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</si>
  <si>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</si>
  <si>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</si>
  <si>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</si>
  <si>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</si>
  <si>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</si>
  <si>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</si>
  <si>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</si>
  <si>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</si>
  <si>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</si>
  <si>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</si>
  <si>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</si>
  <si>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</si>
  <si>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</si>
  <si>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</si>
  <si>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</si>
  <si>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</si>
  <si>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</si>
  <si>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</si>
  <si>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</si>
  <si>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</si>
  <si>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</si>
  <si>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</si>
  <si>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</si>
  <si>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</si>
  <si>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</si>
  <si>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</si>
  <si>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</si>
  <si>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</si>
  <si>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</si>
  <si>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</si>
  <si>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</si>
  <si>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</si>
  <si>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</si>
  <si>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</si>
  <si>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</si>
  <si>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</si>
  <si>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</si>
  <si>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</si>
  <si>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</si>
  <si>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</si>
  <si>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</si>
  <si>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</si>
  <si>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</si>
  <si>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</si>
  <si>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</si>
  <si>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</si>
  <si>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</si>
  <si>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</si>
  <si>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</si>
  <si>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</si>
  <si>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</si>
  <si>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</si>
  <si>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</si>
  <si>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</si>
  <si>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</si>
  <si>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</si>
  <si>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</si>
  <si>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</si>
  <si>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</si>
  <si>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</si>
  <si>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</si>
  <si>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</si>
  <si>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</si>
  <si>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</si>
  <si>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</si>
  <si>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</si>
  <si>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</si>
  <si>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</si>
  <si>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</si>
  <si>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</si>
  <si>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</si>
  <si>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</si>
  <si>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</si>
  <si>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</si>
  <si>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</si>
  <si>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</si>
  <si>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</si>
  <si>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</si>
  <si>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</si>
  <si>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</si>
  <si>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</si>
  <si>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</si>
  <si>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</si>
  <si>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</si>
  <si>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</si>
  <si>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</si>
  <si>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</si>
  <si>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</si>
  <si>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</si>
  <si>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</si>
  <si>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</si>
  <si>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</si>
  <si>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</si>
  <si>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</si>
  <si>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</si>
  <si>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</si>
  <si>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</si>
  <si>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</si>
  <si>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</si>
  <si>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</si>
  <si>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</si>
  <si>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</si>
  <si>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</si>
  <si>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</si>
  <si>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</si>
  <si>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</si>
  <si>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</si>
  <si>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</si>
  <si>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</si>
  <si>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</si>
  <si>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</si>
  <si>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</si>
  <si>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</si>
  <si>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</si>
  <si>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</si>
  <si>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</si>
  <si>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</si>
  <si>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</si>
  <si>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</si>
  <si>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</si>
  <si>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</si>
  <si>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</si>
  <si>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</si>
  <si>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</si>
  <si>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</si>
  <si>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</si>
  <si>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</si>
  <si>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</si>
  <si>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</si>
  <si>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</si>
  <si>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</si>
  <si>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</si>
  <si>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</si>
  <si>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</si>
  <si>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</si>
  <si>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</si>
  <si>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</si>
  <si>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</si>
  <si>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</si>
  <si>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</si>
  <si>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</si>
  <si>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</si>
  <si>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</si>
  <si>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</si>
  <si>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</si>
  <si>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</si>
  <si>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</si>
  <si>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</si>
  <si>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</si>
  <si>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</si>
  <si>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</si>
  <si>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</si>
  <si>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</si>
  <si>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</si>
  <si>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</si>
  <si>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</si>
  <si>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</si>
  <si>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</si>
  <si>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</si>
  <si>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</si>
  <si>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</si>
  <si>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</si>
  <si>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</si>
  <si>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</si>
  <si>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</si>
  <si>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</si>
  <si>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</si>
  <si>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</si>
  <si>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</si>
  <si>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</si>
  <si>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</si>
  <si>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</si>
  <si>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</si>
  <si>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</si>
  <si>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</si>
  <si>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</si>
  <si>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</si>
  <si>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</si>
  <si>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</si>
  <si>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</si>
  <si>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</si>
  <si>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</si>
  <si>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</si>
  <si>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</si>
  <si>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</si>
  <si>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</si>
  <si>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</si>
  <si>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</si>
  <si>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</si>
  <si>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</si>
  <si>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</si>
  <si>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</si>
  <si>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</si>
  <si>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</si>
  <si>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</si>
  <si>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</si>
  <si>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</si>
  <si>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</si>
  <si>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</si>
  <si>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</si>
  <si>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</si>
  <si>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</si>
  <si>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</si>
  <si>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</si>
  <si>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</si>
  <si>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</si>
  <si>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</si>
  <si>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</si>
  <si>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</si>
  <si>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</si>
  <si>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</si>
  <si>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</si>
  <si>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</si>
  <si>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</si>
  <si>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</si>
  <si>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</si>
  <si>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</si>
  <si>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</si>
  <si>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</si>
  <si>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</si>
  <si>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</si>
  <si>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</si>
  <si>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</si>
  <si>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</si>
  <si>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</si>
  <si>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</si>
  <si>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</si>
  <si>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</si>
  <si>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</si>
  <si>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</si>
  <si>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</si>
  <si>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</si>
  <si>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</si>
  <si>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</si>
  <si>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</si>
  <si>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</si>
  <si>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</si>
  <si>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</si>
  <si>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</si>
  <si>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</si>
  <si>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</si>
  <si>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</si>
  <si>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</si>
  <si>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</si>
  <si>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</si>
  <si>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</si>
  <si>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</si>
  <si>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</si>
  <si>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</si>
  <si>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</si>
  <si>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</si>
  <si>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</si>
  <si>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</si>
  <si>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</si>
  <si>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</si>
  <si>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</si>
  <si>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</si>
  <si>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</si>
  <si>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</si>
  <si>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</si>
  <si>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</si>
  <si>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</si>
  <si>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</si>
  <si>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</si>
  <si>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</si>
  <si>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</si>
  <si>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</si>
  <si>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</si>
  <si>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</si>
  <si>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</si>
  <si>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</si>
  <si>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</si>
  <si>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</si>
  <si>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</si>
  <si>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</si>
  <si>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</si>
  <si>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</si>
  <si>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</si>
  <si>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</si>
  <si>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</si>
  <si>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</si>
  <si>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</si>
  <si>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</si>
  <si>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</si>
  <si>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</si>
  <si>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</si>
  <si>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</si>
  <si>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</si>
  <si>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</si>
  <si>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</si>
  <si>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</si>
  <si>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</si>
  <si>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</si>
  <si>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</si>
  <si>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</si>
  <si>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</si>
  <si>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</si>
  <si>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</si>
  <si>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</si>
  <si>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</si>
  <si>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</si>
  <si>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</si>
  <si>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</si>
  <si>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</si>
  <si>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</si>
  <si>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</si>
  <si>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</si>
  <si>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</si>
  <si>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</si>
  <si>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</si>
  <si>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</si>
  <si>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</si>
  <si>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</si>
  <si>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</si>
  <si>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</si>
  <si>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</si>
  <si>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</si>
  <si>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</si>
  <si>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</si>
  <si>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</si>
  <si>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</si>
  <si>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</si>
  <si>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</si>
  <si>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</si>
  <si>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</si>
  <si>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</si>
  <si>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</si>
  <si>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</si>
  <si>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</si>
  <si>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</si>
  <si>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</si>
  <si>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</si>
  <si>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</si>
  <si>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</si>
  <si>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</si>
  <si>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</si>
  <si>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</si>
  <si>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</si>
  <si>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</si>
  <si>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</si>
  <si>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</si>
  <si>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</si>
  <si>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</si>
  <si>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</si>
  <si>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</si>
  <si>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</si>
  <si>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</si>
  <si>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</si>
  <si>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</si>
  <si>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</si>
  <si>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</si>
  <si>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</si>
  <si>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</si>
  <si>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</si>
  <si>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</si>
  <si>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</si>
  <si>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</si>
  <si>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</si>
  <si>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</si>
  <si>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</si>
  <si>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</si>
  <si>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</si>
  <si>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</si>
  <si>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</si>
  <si>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</si>
  <si>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</si>
  <si>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</si>
  <si>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</si>
  <si>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</si>
  <si>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</si>
  <si>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</si>
  <si>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</si>
  <si>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</si>
  <si>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</si>
  <si>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</si>
  <si>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</si>
  <si>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</si>
  <si>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</si>
  <si>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</si>
  <si>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</si>
  <si>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</si>
  <si>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</si>
  <si>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</si>
  <si>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</si>
  <si>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</si>
  <si>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</si>
  <si>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</si>
  <si>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</si>
  <si>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</si>
  <si>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</si>
  <si>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</si>
  <si>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</si>
  <si>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</si>
  <si>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</si>
  <si>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</si>
  <si>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</si>
  <si>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</si>
  <si>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</si>
  <si>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</si>
  <si>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</si>
  <si>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</si>
  <si>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</si>
  <si>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</si>
  <si>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</si>
  <si>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</si>
  <si>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</si>
  <si>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</si>
  <si>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</si>
  <si>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</si>
  <si>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</si>
  <si>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</si>
  <si>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</si>
  <si>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</si>
  <si>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</si>
  <si>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</si>
  <si>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</si>
  <si>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</si>
  <si>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</si>
  <si>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</si>
  <si>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</si>
  <si>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</si>
  <si>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</si>
  <si>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</si>
  <si>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</si>
  <si>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</si>
  <si>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</si>
  <si>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</si>
  <si>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</si>
  <si>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</si>
  <si>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</si>
  <si>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</si>
  <si>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</si>
  <si>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</si>
  <si>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</si>
  <si>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</si>
  <si>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</si>
  <si>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</si>
  <si>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</si>
  <si>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</si>
  <si>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</si>
  <si>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</si>
  <si>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</si>
  <si>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</si>
  <si>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</si>
  <si>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</si>
  <si>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</si>
  <si>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</si>
  <si>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</si>
  <si>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</si>
  <si>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</si>
  <si>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</si>
  <si>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</si>
  <si>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</si>
  <si>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</si>
  <si>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</si>
  <si>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</si>
  <si>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</si>
  <si>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</si>
  <si>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</si>
  <si>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</si>
  <si>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</si>
  <si>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</si>
  <si>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</si>
  <si>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</si>
  <si>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</si>
  <si>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</si>
  <si>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</si>
  <si>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</si>
  <si>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</si>
  <si>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</si>
  <si>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</si>
  <si>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</si>
  <si>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</si>
  <si>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</si>
  <si>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</si>
  <si>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</si>
  <si>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</si>
  <si>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</si>
  <si>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</si>
  <si>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</si>
  <si>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</si>
  <si>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</si>
  <si>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</si>
  <si>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</si>
  <si>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</si>
  <si>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</si>
  <si>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</si>
  <si>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</si>
  <si>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</si>
  <si>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</si>
  <si>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</si>
  <si>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</si>
  <si>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</si>
  <si>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</si>
  <si>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</si>
  <si>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</si>
  <si>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</si>
  <si>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</si>
  <si>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</si>
  <si>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</si>
  <si>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</si>
  <si>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</si>
  <si>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</si>
  <si>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</si>
  <si>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</si>
  <si>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</si>
  <si>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</si>
  <si>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</si>
  <si>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</si>
  <si>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</si>
  <si>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</si>
  <si>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</si>
  <si>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</si>
  <si>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</si>
  <si>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</si>
  <si>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</si>
  <si>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</si>
  <si>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</si>
  <si>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</si>
  <si>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</si>
  <si>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</si>
  <si>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</si>
  <si>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</si>
  <si>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</si>
  <si>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</si>
  <si>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</si>
  <si>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</si>
  <si>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</si>
  <si>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</si>
  <si>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</si>
  <si>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</si>
  <si>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</si>
  <si>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</si>
  <si>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</si>
  <si>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</si>
  <si>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</si>
  <si>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</si>
  <si>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</si>
  <si>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</si>
  <si>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</si>
  <si>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</si>
  <si>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</si>
  <si>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</si>
  <si>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</si>
  <si>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</si>
  <si>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</si>
  <si>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</si>
  <si>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</si>
  <si>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</si>
  <si>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</si>
  <si>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</si>
  <si>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</si>
  <si>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</si>
  <si>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</si>
  <si>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</si>
  <si>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</si>
  <si>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</si>
  <si>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</si>
  <si>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</si>
  <si>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</si>
  <si>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</si>
  <si>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</si>
  <si>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</si>
  <si>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</si>
  <si>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</si>
  <si>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</si>
  <si>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</si>
  <si>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</si>
  <si>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</si>
  <si>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</si>
  <si>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</si>
  <si>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</si>
  <si>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</si>
  <si>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</si>
  <si>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</si>
  <si>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</si>
  <si>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</si>
  <si>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</si>
  <si>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</si>
  <si>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</si>
  <si>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</si>
  <si>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</si>
  <si>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</si>
  <si>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</si>
  <si>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</si>
  <si>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</si>
  <si>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</si>
  <si>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</si>
  <si>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</si>
  <si>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</si>
  <si>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</si>
  <si>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</si>
  <si>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</si>
  <si>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</si>
  <si>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</si>
  <si>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</si>
  <si>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</si>
  <si>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</si>
  <si>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</si>
  <si>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</si>
  <si>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</si>
  <si>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</si>
  <si>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</si>
  <si>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</si>
  <si>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</si>
  <si>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</si>
  <si>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</si>
  <si>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</si>
  <si>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</si>
  <si>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</si>
  <si>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</si>
  <si>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</si>
  <si>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</si>
  <si>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</si>
  <si>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</si>
  <si>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</si>
  <si>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</si>
  <si>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</si>
  <si>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</si>
  <si>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</si>
  <si>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</si>
  <si>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</si>
  <si>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</si>
  <si>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</si>
  <si>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</si>
  <si>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</si>
  <si>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</si>
  <si>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</si>
  <si>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</si>
  <si>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</si>
  <si>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</si>
  <si>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</si>
  <si>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</si>
  <si>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</si>
  <si>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</si>
  <si>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</si>
  <si>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</si>
  <si>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</si>
  <si>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</si>
  <si>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</si>
  <si>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</si>
  <si>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</si>
  <si>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</si>
  <si>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</si>
  <si>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</si>
  <si>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</si>
  <si>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</si>
  <si>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</si>
  <si>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</si>
  <si>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</si>
  <si>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</si>
  <si>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</si>
  <si>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</si>
  <si>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</si>
  <si>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</si>
  <si>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</si>
  <si>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</si>
  <si>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</si>
  <si>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</si>
  <si>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</si>
  <si>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</si>
  <si>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</si>
  <si>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</si>
  <si>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</si>
  <si>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</si>
  <si>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</si>
  <si>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</si>
  <si>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</si>
  <si>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</si>
  <si>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</si>
  <si>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</si>
  <si>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</si>
  <si>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</si>
  <si>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</si>
  <si>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</si>
  <si>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</si>
  <si>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</si>
  <si>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</si>
  <si>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</si>
  <si>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</si>
  <si>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</si>
  <si>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</si>
  <si>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</si>
  <si>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</si>
  <si>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</si>
  <si>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</si>
  <si>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</si>
  <si>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</si>
  <si>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</si>
  <si>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</si>
  <si>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</si>
  <si>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</si>
  <si>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</si>
  <si>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</si>
  <si>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</si>
  <si>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</si>
  <si>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</si>
  <si>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</si>
  <si>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</si>
  <si>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</si>
  <si>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</si>
  <si>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</si>
  <si>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</si>
  <si>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</si>
  <si>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</si>
  <si>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</si>
  <si>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</si>
  <si>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</si>
  <si>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</si>
  <si>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</si>
  <si>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</si>
  <si>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</si>
  <si>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</si>
  <si>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</si>
  <si>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</si>
  <si>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</si>
  <si>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</si>
  <si>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</si>
  <si>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</si>
  <si>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</si>
  <si>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</si>
  <si>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</si>
  <si>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</si>
  <si>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</si>
  <si>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</si>
  <si>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</si>
  <si>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</si>
  <si>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</si>
  <si>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</si>
  <si>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</si>
  <si>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</si>
  <si>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</si>
  <si>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</si>
  <si>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</si>
  <si>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</si>
  <si>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</si>
  <si>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</si>
  <si>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</si>
  <si>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</si>
  <si>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</si>
  <si>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</si>
  <si>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</si>
  <si>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</si>
  <si>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</si>
  <si>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</si>
  <si>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</si>
  <si>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</si>
  <si>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</si>
  <si>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</si>
  <si>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</si>
  <si>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</si>
  <si>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</si>
  <si>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</si>
  <si>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</si>
  <si>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</si>
  <si>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</si>
  <si>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</si>
  <si>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</si>
  <si>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</si>
  <si>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</si>
  <si>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</si>
  <si>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</si>
  <si>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</si>
  <si>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</si>
  <si>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</si>
  <si>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</si>
  <si>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</si>
  <si>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</si>
  <si>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</si>
  <si>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</si>
  <si>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</si>
  <si>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</si>
  <si>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</si>
  <si>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</si>
  <si>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</si>
  <si>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</si>
  <si>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</si>
  <si>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</si>
  <si>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</si>
  <si>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</si>
  <si>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</si>
  <si>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</si>
  <si>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</si>
  <si>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</si>
  <si>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</si>
  <si>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</si>
  <si>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</si>
  <si>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</si>
  <si>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</si>
  <si>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</si>
  <si>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</si>
  <si>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</si>
  <si>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</si>
  <si>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</si>
  <si>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</si>
  <si>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</si>
  <si>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</si>
  <si>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</si>
  <si>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</si>
  <si>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</si>
  <si>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</si>
  <si>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</si>
  <si>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</si>
  <si>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</si>
  <si>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</si>
  <si>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</si>
  <si>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</si>
  <si>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</si>
  <si>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</si>
  <si>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</si>
  <si>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</si>
  <si>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</si>
  <si>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</si>
  <si>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</si>
  <si>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</si>
  <si>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</si>
  <si>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</si>
  <si>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</si>
  <si>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</si>
  <si>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</si>
  <si>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</si>
  <si>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</si>
  <si>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</si>
  <si>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</si>
  <si>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</si>
  <si>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</si>
  <si>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</si>
  <si>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</si>
  <si>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</si>
  <si>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</si>
  <si>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</si>
  <si>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</si>
  <si>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</si>
  <si>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</si>
  <si>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</si>
  <si>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</si>
  <si>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</si>
  <si>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</si>
  <si>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</si>
  <si>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</si>
  <si>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</si>
  <si>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</si>
  <si>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</si>
  <si>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</si>
  <si>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</si>
  <si>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</si>
  <si>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</si>
  <si>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</si>
  <si>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</si>
  <si>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</si>
  <si>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</si>
  <si>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</si>
  <si>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</si>
  <si>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</si>
  <si>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</si>
  <si>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</si>
  <si>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</si>
  <si>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</si>
  <si>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</si>
  <si>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</si>
  <si>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</si>
  <si>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</si>
  <si>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</si>
  <si>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</si>
  <si>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</si>
  <si>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</si>
  <si>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</si>
  <si>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</si>
  <si>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</si>
  <si>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</si>
  <si>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</si>
  <si>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</si>
  <si>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</si>
  <si>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</si>
  <si>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</si>
  <si>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</si>
  <si>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</si>
  <si>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</si>
  <si>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</si>
  <si>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</si>
  <si>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</si>
  <si>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</si>
  <si>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</si>
  <si>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</si>
  <si>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</si>
  <si>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</si>
  <si>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</si>
  <si>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</si>
  <si>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</si>
  <si>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</si>
  <si>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</si>
  <si>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</si>
  <si>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</si>
  <si>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</si>
  <si>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</si>
  <si>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</si>
  <si>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</si>
  <si>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</si>
  <si>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</si>
  <si>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</si>
  <si>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</si>
  <si>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</si>
  <si>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</si>
  <si>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</si>
  <si>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</si>
  <si>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</si>
  <si>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</si>
  <si>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</si>
  <si>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</si>
  <si>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</si>
  <si>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</si>
  <si>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</si>
  <si>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</si>
  <si>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</si>
  <si>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</si>
  <si>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</si>
  <si>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</si>
  <si>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</si>
  <si>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</si>
  <si>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</si>
  <si>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</si>
  <si>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</si>
  <si>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</si>
  <si>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</si>
  <si>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</si>
  <si>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</si>
  <si>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</si>
  <si>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</si>
  <si>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</si>
  <si>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</si>
  <si>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</si>
  <si>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</si>
  <si>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</si>
  <si>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</si>
  <si>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</si>
  <si>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</si>
  <si>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</si>
  <si>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</si>
  <si>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</si>
  <si>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</si>
  <si>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</si>
  <si>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</si>
  <si>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</si>
  <si>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</si>
  <si>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</si>
  <si>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</si>
  <si>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</si>
  <si>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</si>
  <si>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</si>
  <si>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</si>
  <si>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</si>
  <si>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</si>
  <si>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</si>
  <si>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</si>
  <si>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</si>
  <si>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</si>
  <si>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</si>
  <si>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</si>
  <si>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</si>
  <si>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</si>
  <si>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</si>
  <si>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</si>
  <si>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</si>
  <si>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</si>
  <si>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</si>
  <si>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</si>
  <si>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</si>
  <si>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</si>
  <si>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</si>
  <si>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</si>
  <si>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</si>
  <si>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</si>
  <si>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</si>
  <si>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</si>
  <si>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</si>
  <si>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</si>
  <si>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</si>
  <si>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</si>
  <si>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</si>
  <si>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</si>
  <si>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</si>
  <si>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</si>
  <si>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</si>
  <si>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</si>
  <si>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</si>
  <si>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</si>
  <si>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</si>
  <si>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</si>
  <si>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</si>
  <si>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</si>
  <si>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</si>
  <si>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</si>
  <si>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</si>
  <si>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</si>
  <si>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</si>
  <si>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</si>
  <si>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</si>
  <si>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</si>
  <si>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</si>
  <si>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</si>
  <si>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</si>
  <si>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</si>
  <si>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</si>
  <si>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</si>
  <si>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</si>
  <si>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</si>
  <si>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</si>
  <si>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</si>
  <si>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</si>
  <si>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</si>
  <si>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</si>
  <si>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</si>
  <si>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</si>
  <si>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</si>
  <si>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</si>
  <si>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</si>
  <si>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</si>
  <si>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</si>
  <si>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</si>
  <si>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</si>
  <si>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</si>
  <si>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</si>
  <si>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</si>
  <si>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</si>
  <si>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</si>
  <si>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</si>
  <si>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</si>
  <si>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</si>
  <si>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</si>
  <si>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</si>
  <si>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</si>
  <si>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</si>
  <si>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</si>
  <si>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</si>
  <si>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</si>
  <si>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</si>
  <si>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</si>
  <si>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</si>
  <si>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</si>
  <si>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</si>
  <si>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</si>
  <si>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</si>
  <si>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</si>
  <si>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</si>
  <si>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</si>
  <si>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</si>
  <si>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</si>
  <si>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</si>
  <si>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</si>
  <si>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</si>
  <si>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</si>
  <si>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</si>
  <si>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</si>
  <si>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</si>
  <si>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</si>
  <si>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</si>
  <si>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</si>
  <si>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</si>
  <si>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</si>
  <si>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</si>
  <si>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</si>
  <si>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</si>
  <si>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</si>
  <si>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</si>
  <si>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</si>
  <si>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</si>
  <si>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</si>
  <si>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</si>
  <si>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</si>
  <si>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</si>
  <si>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</si>
  <si>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</si>
  <si>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</si>
  <si>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</si>
  <si>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</si>
  <si>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</si>
  <si>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</si>
  <si>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</si>
  <si>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</si>
  <si>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</si>
  <si>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</si>
  <si>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</si>
  <si>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</si>
  <si>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</si>
  <si>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</si>
  <si>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</si>
  <si>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</si>
  <si>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</si>
  <si>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</si>
  <si>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</si>
  <si>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</si>
  <si>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</si>
  <si>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</si>
  <si>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</si>
  <si>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</si>
  <si>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</si>
  <si>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</si>
  <si>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</si>
  <si>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</si>
  <si>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</si>
  <si>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</si>
  <si>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</si>
  <si>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</si>
  <si>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</si>
  <si>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</si>
  <si>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</si>
  <si>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</si>
  <si>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</si>
  <si>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</si>
  <si>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</si>
  <si>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</si>
  <si>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</si>
  <si>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</si>
  <si>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</si>
  <si>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</si>
  <si>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</si>
  <si>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</si>
  <si>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</si>
  <si>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</si>
  <si>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</si>
  <si>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</si>
  <si>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</si>
  <si>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</si>
  <si>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</si>
  <si>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</si>
  <si>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</si>
  <si>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</si>
  <si>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</si>
  <si>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</si>
  <si>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</si>
  <si>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</si>
  <si>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</si>
  <si>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</si>
  <si>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</si>
  <si>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</si>
  <si>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</si>
  <si>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</si>
  <si>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</si>
  <si>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</si>
  <si>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</si>
  <si>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</si>
  <si>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</si>
  <si>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</si>
  <si>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</si>
  <si>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</si>
  <si>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</si>
  <si>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</si>
  <si>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</si>
  <si>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</si>
  <si>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</si>
  <si>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</si>
  <si>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</si>
  <si>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</si>
  <si>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</si>
  <si>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</si>
  <si>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</si>
  <si>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</si>
  <si>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</si>
  <si>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</si>
  <si>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</si>
  <si>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</si>
  <si>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</si>
  <si>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</si>
  <si>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</si>
  <si>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</si>
  <si>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</si>
  <si>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</si>
  <si>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</si>
  <si>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</si>
  <si>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</si>
  <si>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</si>
  <si>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</si>
  <si>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</si>
  <si>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</si>
  <si>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</si>
  <si>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</si>
  <si>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</si>
  <si>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</si>
  <si>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</si>
  <si>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</si>
  <si>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</si>
  <si>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</si>
  <si>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</si>
  <si>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</si>
  <si>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</si>
  <si>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</si>
  <si>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</si>
  <si>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</si>
  <si>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</si>
  <si>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</si>
  <si>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</si>
  <si>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</si>
  <si>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</si>
  <si>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</si>
  <si>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</si>
  <si>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</si>
  <si>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</si>
  <si>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</si>
  <si>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</si>
  <si>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</si>
  <si>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</si>
  <si>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</si>
  <si>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</si>
  <si>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</si>
  <si>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</si>
  <si>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</si>
  <si>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</si>
  <si>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</si>
  <si>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</si>
  <si>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</si>
  <si>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</si>
  <si>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</si>
  <si>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</si>
  <si>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</si>
  <si>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</si>
  <si>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</si>
  <si>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</si>
  <si>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</si>
  <si>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</si>
  <si>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</si>
  <si>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</si>
  <si>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</si>
  <si>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</si>
  <si>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</si>
  <si>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</si>
  <si>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</si>
  <si>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</si>
  <si>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</si>
  <si>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</si>
  <si>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</si>
  <si>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</si>
  <si>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</si>
  <si>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</si>
  <si>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</si>
  <si>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</si>
  <si>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</si>
  <si>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</si>
  <si>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</si>
  <si>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</si>
  <si>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</si>
  <si>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</si>
  <si>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</si>
  <si>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</si>
  <si>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</si>
  <si>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</si>
  <si>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</si>
  <si>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</si>
  <si>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</si>
  <si>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</si>
  <si>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</si>
  <si>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</si>
  <si>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</si>
  <si>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</si>
  <si>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</si>
  <si>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</si>
  <si>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</si>
  <si>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</si>
  <si>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</si>
  <si>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</si>
  <si>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</si>
  <si>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</si>
  <si>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</si>
  <si>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</si>
  <si>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</si>
  <si>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</si>
  <si>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</si>
  <si>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</si>
  <si>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</si>
  <si>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</si>
  <si>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</si>
  <si>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</si>
  <si>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</si>
  <si>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</si>
  <si>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</si>
  <si>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</si>
  <si>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</si>
  <si>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</si>
  <si>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</si>
  <si>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</si>
  <si>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</si>
  <si>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</si>
  <si>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</si>
  <si>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</si>
  <si>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</si>
  <si>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</si>
  <si>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</si>
  <si>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</si>
  <si>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</si>
  <si>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</si>
  <si>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</si>
  <si>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</si>
  <si>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</si>
  <si>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</si>
  <si>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</si>
  <si>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</si>
  <si>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</si>
  <si>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</si>
  <si>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</si>
  <si>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</si>
  <si>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</si>
  <si>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</si>
  <si>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</si>
  <si>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</si>
  <si>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</si>
  <si>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</si>
  <si>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</si>
  <si>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</si>
  <si>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</si>
  <si>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</si>
  <si>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</si>
  <si>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</si>
  <si>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</si>
  <si>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</si>
  <si>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</si>
  <si>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</si>
  <si>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</si>
  <si>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</si>
  <si>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</si>
  <si>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</si>
  <si>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</si>
  <si>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</si>
  <si>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</si>
  <si>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</si>
  <si>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</si>
  <si>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</si>
  <si>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</si>
  <si>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</si>
  <si>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</si>
  <si>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</si>
  <si>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</si>
  <si>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</si>
  <si>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</si>
  <si>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</si>
  <si>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</si>
  <si>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</si>
  <si>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</si>
  <si>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</si>
  <si>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</si>
  <si>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</si>
  <si>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</si>
  <si>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</si>
  <si>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</si>
  <si>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</si>
  <si>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</si>
  <si>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</si>
  <si>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</si>
  <si>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</si>
  <si>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</si>
  <si>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</si>
  <si>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</si>
  <si>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</si>
  <si>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</si>
  <si>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</si>
  <si>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</si>
  <si>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</si>
  <si>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</si>
  <si>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</si>
  <si>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</si>
  <si>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</si>
  <si>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</si>
  <si>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</si>
  <si>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</si>
  <si>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</si>
  <si>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</si>
  <si>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</si>
  <si>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</si>
  <si>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</si>
  <si>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</si>
  <si>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</si>
  <si>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</si>
  <si>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</si>
  <si>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</si>
  <si>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</si>
  <si>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</si>
  <si>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</si>
  <si>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</si>
  <si>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</si>
  <si>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</si>
  <si>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</si>
  <si>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</si>
  <si>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</si>
  <si>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</si>
  <si>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</si>
  <si>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</si>
  <si>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</si>
  <si>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</si>
  <si>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</si>
  <si>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</si>
  <si>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</si>
  <si>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</si>
  <si>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</si>
  <si>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</si>
  <si>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</si>
  <si>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</si>
  <si>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</si>
  <si>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</si>
  <si>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</si>
  <si>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</si>
  <si>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</si>
  <si>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</si>
  <si>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</si>
  <si>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</si>
  <si>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</si>
  <si>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</si>
  <si>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</si>
  <si>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</si>
  <si>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</si>
  <si>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</si>
  <si>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</si>
  <si>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</si>
  <si>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</si>
  <si>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</si>
  <si>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</si>
  <si>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</si>
  <si>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</si>
  <si>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</si>
  <si>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</si>
  <si>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</si>
  <si>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</si>
  <si>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</si>
  <si>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</si>
  <si>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</si>
  <si>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</si>
  <si>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</si>
  <si>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</si>
  <si>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</si>
  <si>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</si>
  <si>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</si>
  <si>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</si>
  <si>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</si>
  <si>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</si>
  <si>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</si>
  <si>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</si>
  <si>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</si>
  <si>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</si>
  <si>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</si>
  <si>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</si>
  <si>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</si>
  <si>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</si>
  <si>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</si>
  <si>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</si>
  <si>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</si>
  <si>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</si>
  <si>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</si>
  <si>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</si>
  <si>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</si>
  <si>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</si>
  <si>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</si>
  <si>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</si>
  <si>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</si>
  <si>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</si>
  <si>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</si>
  <si>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</si>
  <si>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</si>
  <si>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</si>
  <si>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</si>
  <si>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</si>
  <si>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</si>
  <si>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</si>
  <si>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</si>
  <si>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</si>
  <si>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</si>
  <si>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</si>
  <si>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</si>
  <si>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</si>
  <si>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</si>
  <si>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</si>
  <si>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</si>
  <si>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</si>
  <si>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</si>
  <si>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</si>
  <si>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</si>
  <si>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</si>
  <si>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</si>
  <si>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</si>
  <si>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</si>
  <si>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</si>
  <si>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</si>
  <si>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</si>
  <si>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</si>
  <si>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</si>
  <si>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</si>
  <si>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</si>
  <si>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</si>
  <si>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</si>
  <si>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</si>
  <si>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</si>
  <si>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</si>
  <si>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</si>
  <si>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</si>
  <si>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</si>
  <si>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</si>
  <si>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</si>
  <si>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</si>
  <si>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</si>
  <si>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</si>
  <si>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</si>
  <si>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</si>
  <si>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</si>
  <si>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</si>
  <si>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</si>
  <si>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</si>
  <si>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</si>
  <si>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</si>
  <si>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</si>
  <si>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</si>
  <si>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</si>
  <si>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</si>
  <si>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</si>
  <si>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</si>
  <si>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</si>
  <si>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</si>
  <si>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</si>
  <si>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</si>
  <si>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</si>
  <si>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</si>
  <si>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</si>
  <si>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</si>
  <si>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</si>
  <si>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</si>
  <si>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</si>
  <si>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</si>
  <si>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</si>
  <si>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</si>
  <si>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</si>
  <si>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</si>
  <si>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</si>
  <si>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</si>
  <si>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</si>
  <si>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</si>
  <si>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</si>
  <si>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</si>
  <si>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</si>
  <si>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</si>
  <si>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</si>
  <si>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</si>
  <si>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</si>
  <si>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</si>
  <si>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</si>
  <si>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</si>
  <si>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</si>
  <si>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</si>
  <si>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</si>
  <si>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</si>
  <si>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</si>
  <si>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</si>
  <si>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</si>
  <si>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</si>
  <si>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</si>
  <si>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</si>
  <si>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</si>
  <si>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</si>
  <si>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</si>
  <si>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</si>
  <si>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</si>
  <si>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</si>
  <si>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</si>
  <si>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</si>
  <si>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</si>
  <si>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</si>
  <si>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</si>
  <si>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</si>
  <si>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</si>
  <si>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</si>
  <si>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</si>
  <si>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</si>
  <si>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</si>
  <si>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</si>
  <si>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</si>
  <si>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</si>
  <si>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</si>
  <si>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</si>
  <si>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</si>
  <si>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</si>
  <si>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</si>
  <si>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</si>
  <si>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</si>
  <si>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</si>
  <si>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</si>
  <si>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</si>
  <si>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</si>
  <si>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</si>
  <si>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</si>
  <si>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</si>
  <si>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</si>
  <si>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</si>
  <si>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</si>
  <si>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</si>
  <si>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</si>
  <si>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</si>
  <si>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</si>
  <si>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</si>
  <si>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</si>
  <si>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</si>
  <si>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</si>
  <si>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</si>
  <si>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</si>
  <si>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</si>
  <si>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</si>
  <si>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</si>
  <si>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</si>
  <si>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</si>
  <si>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</si>
  <si>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</si>
  <si>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</si>
  <si>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</si>
  <si>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</si>
  <si>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</si>
  <si>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</si>
  <si>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</si>
  <si>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</si>
  <si>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</si>
  <si>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</si>
  <si>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</si>
  <si>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</si>
  <si>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</si>
  <si>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</si>
  <si>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</si>
  <si>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</si>
  <si>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</si>
  <si>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</si>
  <si>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</si>
  <si>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</si>
  <si>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</si>
  <si>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</si>
  <si>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</si>
  <si>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</si>
  <si>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</si>
  <si>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</si>
  <si>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</si>
  <si>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</si>
  <si>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</si>
  <si>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</si>
  <si>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</si>
  <si>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</si>
  <si>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</si>
  <si>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</si>
  <si>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</si>
  <si>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</si>
  <si>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</si>
  <si>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</si>
  <si>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</si>
  <si>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</si>
  <si>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</si>
  <si>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</si>
  <si>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</si>
  <si>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</si>
  <si>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</si>
  <si>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</si>
  <si>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</si>
  <si>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</si>
  <si>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</si>
  <si>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</si>
  <si>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</si>
  <si>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</si>
  <si>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</si>
  <si>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</si>
  <si>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</si>
  <si>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</si>
  <si>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</si>
  <si>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</si>
  <si>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</si>
  <si>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</si>
  <si>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</si>
  <si>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</si>
  <si>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</si>
  <si>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</si>
  <si>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</si>
  <si>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</si>
  <si>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</si>
  <si>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</si>
  <si>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</si>
  <si>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</si>
  <si>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</si>
  <si>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</si>
  <si>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</si>
  <si>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</si>
  <si>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</si>
  <si>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</si>
  <si>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</si>
  <si>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</si>
  <si>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</si>
  <si>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</si>
  <si>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</si>
  <si>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</si>
  <si>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</si>
  <si>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</si>
  <si>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</si>
  <si>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</si>
  <si>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</si>
  <si>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</si>
  <si>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</si>
  <si>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</si>
  <si>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</si>
  <si>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</si>
  <si>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</si>
  <si>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</si>
  <si>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</si>
  <si>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</si>
  <si>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</si>
  <si>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</si>
  <si>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</si>
  <si>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</si>
  <si>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</si>
  <si>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</si>
  <si>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</si>
  <si>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</si>
  <si>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</si>
  <si>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</si>
  <si>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</si>
  <si>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</si>
  <si>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</si>
  <si>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</si>
  <si>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</si>
  <si>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</si>
  <si>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</si>
  <si>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</si>
  <si>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</si>
  <si>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</si>
  <si>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</si>
  <si>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</si>
  <si>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</si>
  <si>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</si>
  <si>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</si>
  <si>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</si>
  <si>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</si>
  <si>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</si>
  <si>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</si>
  <si>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</si>
  <si>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</si>
  <si>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</si>
  <si>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</si>
  <si>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</si>
  <si>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</si>
  <si>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</si>
  <si>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</si>
  <si>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</si>
  <si>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</si>
  <si>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</si>
  <si>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</si>
  <si>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</si>
  <si>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</si>
  <si>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</si>
  <si>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</si>
  <si>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</si>
  <si>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</si>
  <si>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</si>
  <si>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</si>
  <si>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</si>
  <si>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</si>
  <si>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</si>
  <si>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</si>
  <si>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</si>
  <si>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</si>
  <si>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</si>
  <si>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</si>
  <si>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</si>
  <si>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</si>
  <si>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</si>
  <si>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</si>
  <si>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</si>
  <si>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</si>
  <si>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</si>
  <si>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</si>
  <si>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</si>
  <si>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</si>
  <si>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</si>
  <si>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</si>
  <si>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</si>
  <si>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</si>
  <si>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</si>
  <si>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</si>
  <si>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</si>
  <si>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</si>
  <si>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</si>
  <si>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</si>
  <si>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</si>
  <si>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</si>
  <si>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</si>
  <si>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</si>
  <si>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</si>
  <si>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</si>
  <si>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</si>
  <si>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</si>
  <si>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</si>
  <si>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</si>
  <si>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</si>
  <si>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</si>
  <si>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</si>
  <si>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</si>
  <si>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</si>
  <si>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</si>
  <si>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</si>
  <si>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</si>
  <si>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</si>
  <si>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</si>
  <si>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</si>
  <si>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</si>
  <si>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</si>
  <si>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</si>
  <si>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</si>
  <si>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</si>
  <si>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</si>
  <si>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</si>
  <si>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</si>
  <si>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</si>
  <si>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</si>
  <si>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</si>
  <si>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</si>
  <si>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</si>
  <si>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</si>
  <si>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</si>
  <si>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</si>
  <si>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</si>
  <si>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</si>
  <si>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</si>
  <si>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</si>
  <si>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</si>
  <si>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</si>
  <si>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</si>
  <si>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</si>
  <si>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</si>
  <si>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</si>
  <si>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</si>
  <si>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</si>
  <si>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</si>
  <si>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</si>
  <si>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</si>
  <si>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</si>
  <si>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</si>
  <si>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</si>
  <si>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</si>
  <si>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</si>
  <si>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</si>
  <si>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</si>
  <si>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</si>
  <si>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</si>
  <si>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</si>
  <si>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</si>
  <si>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</si>
  <si>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</si>
  <si>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</si>
  <si>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</si>
  <si>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</si>
  <si>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</si>
  <si>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</si>
  <si>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</si>
  <si>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</si>
  <si>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</si>
  <si>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</si>
  <si>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</si>
  <si>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</si>
  <si>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</si>
  <si>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</si>
  <si>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</si>
  <si>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</si>
  <si>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</si>
  <si>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</si>
  <si>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</si>
  <si>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</si>
  <si>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</si>
  <si>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</si>
  <si>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</si>
  <si>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</si>
  <si>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</si>
  <si>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</si>
  <si>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</si>
  <si>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</si>
  <si>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</si>
  <si>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</si>
  <si>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</si>
  <si>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</si>
  <si>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</si>
  <si>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</si>
  <si>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</si>
  <si>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</si>
  <si>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</si>
  <si>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</si>
  <si>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</si>
  <si>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</si>
  <si>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</si>
  <si>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</si>
  <si>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</si>
  <si>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</si>
  <si>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</si>
  <si>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</si>
  <si>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</si>
  <si>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</si>
  <si>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</si>
  <si>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</si>
  <si>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</si>
  <si>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</si>
  <si>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</si>
  <si>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</si>
  <si>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</si>
  <si>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</si>
  <si>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</si>
  <si>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</si>
  <si>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</si>
  <si>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</si>
  <si>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</si>
  <si>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</si>
  <si>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</si>
  <si>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</si>
  <si>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</si>
  <si>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</si>
  <si>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</si>
  <si>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</si>
  <si>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</si>
  <si>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</si>
  <si>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</si>
  <si>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</si>
  <si>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</si>
  <si>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</si>
  <si>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</si>
  <si>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</si>
  <si>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</si>
  <si>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</si>
  <si>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</si>
  <si>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</si>
  <si>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</si>
  <si>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</si>
  <si>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</si>
  <si>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</si>
  <si>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</si>
  <si>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</si>
  <si>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</si>
  <si>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</si>
  <si>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</si>
  <si>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</si>
  <si>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</si>
  <si>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</si>
  <si>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</si>
  <si>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</si>
  <si>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</si>
  <si>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</si>
  <si>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</si>
  <si>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</si>
  <si>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</si>
  <si>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</si>
  <si>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</si>
  <si>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</si>
  <si>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</si>
  <si>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</si>
  <si>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</si>
  <si>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</si>
  <si>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</si>
  <si>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</si>
  <si>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</si>
  <si>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</si>
  <si>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</si>
  <si>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</si>
  <si>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</si>
  <si>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</si>
  <si>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</si>
  <si>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</si>
  <si>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</si>
  <si>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</si>
  <si>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</si>
  <si>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</si>
  <si>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</si>
  <si>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</si>
  <si>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</si>
  <si>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</si>
  <si>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</si>
  <si>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</si>
  <si>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</si>
  <si>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</si>
  <si>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</si>
  <si>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</si>
  <si>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</si>
  <si>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</si>
  <si>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</si>
  <si>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</si>
  <si>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</si>
  <si>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</si>
  <si>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</si>
  <si>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</si>
  <si>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</si>
  <si>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</si>
  <si>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</si>
  <si>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</si>
  <si>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</si>
  <si>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</si>
  <si>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</si>
  <si>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</si>
  <si>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</si>
  <si>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</si>
  <si>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</si>
  <si>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</si>
  <si>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</si>
  <si>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</si>
  <si>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</si>
  <si>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</si>
  <si>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</si>
  <si>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</si>
  <si>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</si>
  <si>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</si>
  <si>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</si>
  <si>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</si>
  <si>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</si>
  <si>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</si>
  <si>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</si>
  <si>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</si>
  <si>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</si>
  <si>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</si>
  <si>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</si>
  <si>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</si>
  <si>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</si>
  <si>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</si>
  <si>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</si>
  <si>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</si>
  <si>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</si>
  <si>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</si>
  <si>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</si>
  <si>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</si>
  <si>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</si>
  <si>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</si>
  <si>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</si>
  <si>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</si>
  <si>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</si>
  <si>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</si>
  <si>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</si>
  <si>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</si>
  <si>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</si>
  <si>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</si>
  <si>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</si>
  <si>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</si>
  <si>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</si>
  <si>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</si>
  <si>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</si>
  <si>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</si>
  <si>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</si>
  <si>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</si>
  <si>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</si>
  <si>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</si>
  <si>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</si>
  <si>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</si>
  <si>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</si>
  <si>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</si>
  <si>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</si>
  <si>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</si>
  <si>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</si>
  <si>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</si>
  <si>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</si>
  <si>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</si>
  <si>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</si>
  <si>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</si>
  <si>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</si>
  <si>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</si>
  <si>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</si>
  <si>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</si>
  <si>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</si>
  <si>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</si>
  <si>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</si>
  <si>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</si>
  <si>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</si>
  <si>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</si>
  <si>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</si>
  <si>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</si>
  <si>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</si>
  <si>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</si>
  <si>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</si>
  <si>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</si>
  <si>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</si>
  <si>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</si>
  <si>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</si>
  <si>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</si>
  <si>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</si>
  <si>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</si>
  <si>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</si>
  <si>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</si>
  <si>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</si>
  <si>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</si>
  <si>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</si>
  <si>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</si>
  <si>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</si>
  <si>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</si>
  <si>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</si>
  <si>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</si>
  <si>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</si>
  <si>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</si>
  <si>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</si>
  <si>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</si>
  <si>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</si>
  <si>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</si>
  <si>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</si>
  <si>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</si>
  <si>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</si>
  <si>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</si>
  <si>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</si>
  <si>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</si>
  <si>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</si>
  <si>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</si>
  <si>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</si>
  <si>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</si>
  <si>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</si>
  <si>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</si>
  <si>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</si>
  <si>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</si>
  <si>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</si>
  <si>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</si>
  <si>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</si>
  <si>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</si>
  <si>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</si>
  <si>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</si>
  <si>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</si>
  <si>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</si>
  <si>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</si>
  <si>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</si>
  <si>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</si>
  <si>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</si>
  <si>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</si>
  <si>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</si>
  <si>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</si>
  <si>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</si>
  <si>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</si>
  <si>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</si>
  <si>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</si>
  <si>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</si>
  <si>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</si>
  <si>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</si>
  <si>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</si>
  <si>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</si>
  <si>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</si>
  <si>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</si>
  <si>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</si>
  <si>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</si>
  <si>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</si>
  <si>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</si>
  <si>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</si>
  <si>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</si>
  <si>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</si>
  <si>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</si>
  <si>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</si>
  <si>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</si>
  <si>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</si>
  <si>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</si>
  <si>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</si>
  <si>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</si>
  <si>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</si>
  <si>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</si>
  <si>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</si>
  <si>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</si>
  <si>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</si>
  <si>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</si>
  <si>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</si>
  <si>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</si>
  <si>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</si>
  <si>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</si>
  <si>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</si>
  <si>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</si>
  <si>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</si>
  <si>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</si>
  <si>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</si>
  <si>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</si>
  <si>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</si>
  <si>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</si>
  <si>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</si>
  <si>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</si>
  <si>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</si>
  <si>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</si>
  <si>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</si>
  <si>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</si>
  <si>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</si>
  <si>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</si>
  <si>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</si>
  <si>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</si>
  <si>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</si>
  <si>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</si>
  <si>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</si>
  <si>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</si>
  <si>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</si>
  <si>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</si>
  <si>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</si>
  <si>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</si>
  <si>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</si>
  <si>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</si>
  <si>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</si>
  <si>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</si>
  <si>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</si>
  <si>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</si>
  <si>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</si>
  <si>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</si>
  <si>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</si>
  <si>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</si>
  <si>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</si>
  <si>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</si>
  <si>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</si>
  <si>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</si>
  <si>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</si>
  <si>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</si>
  <si>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</si>
  <si>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</si>
  <si>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</si>
  <si>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</si>
  <si>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</si>
  <si>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</si>
  <si>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</si>
  <si>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</si>
  <si>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</si>
  <si>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</si>
  <si>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</si>
  <si>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</si>
  <si>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</si>
  <si>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</si>
  <si>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</si>
  <si>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</si>
  <si>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</si>
  <si>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</si>
  <si>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</si>
  <si>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</si>
  <si>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</si>
  <si>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</si>
  <si>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</si>
  <si>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</si>
  <si>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</si>
  <si>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</si>
  <si>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</si>
  <si>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</si>
  <si>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</si>
  <si>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</si>
  <si>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</si>
  <si>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</si>
  <si>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</si>
  <si>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</si>
  <si>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</si>
  <si>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</si>
  <si>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</si>
  <si>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</si>
  <si>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</si>
  <si>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</si>
  <si>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</si>
  <si>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</si>
  <si>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</si>
  <si>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</si>
  <si>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</si>
  <si>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</si>
  <si>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</si>
  <si>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</si>
  <si>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</si>
  <si>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</si>
  <si>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</si>
  <si>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</si>
  <si>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</si>
  <si>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</si>
  <si>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</si>
  <si>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</si>
  <si>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</si>
  <si>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</si>
  <si>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</si>
  <si>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</si>
  <si>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</si>
  <si>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</si>
  <si>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</si>
  <si>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</si>
  <si>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</si>
  <si>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</si>
  <si>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</si>
  <si>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</si>
  <si>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</si>
  <si>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</si>
  <si>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</si>
  <si>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</si>
  <si>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</si>
  <si>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</si>
  <si>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</si>
  <si>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</si>
  <si>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</si>
  <si>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</si>
  <si>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</si>
  <si>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</si>
  <si>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</si>
  <si>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</si>
  <si>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</si>
  <si>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</si>
  <si>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</si>
  <si>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</si>
  <si>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</si>
  <si>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</si>
  <si>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</si>
  <si>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</si>
  <si>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</si>
  <si>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</si>
  <si>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</si>
  <si>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</si>
  <si>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</si>
  <si>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</si>
  <si>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</si>
  <si>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</si>
  <si>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</si>
  <si>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</si>
  <si>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</si>
  <si>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</si>
  <si>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</si>
  <si>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</si>
  <si>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</si>
  <si>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</si>
  <si>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</si>
  <si>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</si>
  <si>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</si>
  <si>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</si>
  <si>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</si>
  <si>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</si>
  <si>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</si>
  <si>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</si>
  <si>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</si>
  <si>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</si>
  <si>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</si>
  <si>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</si>
  <si>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</si>
  <si>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</si>
  <si>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</si>
  <si>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</si>
  <si>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</si>
  <si>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</si>
  <si>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</si>
  <si>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</si>
  <si>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</si>
  <si>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</si>
  <si>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</si>
  <si>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</si>
  <si>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</si>
  <si>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</si>
  <si>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</si>
  <si>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</si>
  <si>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</si>
  <si>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</si>
  <si>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</si>
  <si>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</si>
  <si>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</si>
  <si>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</si>
  <si>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</si>
  <si>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</si>
  <si>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</si>
  <si>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</si>
  <si>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</si>
  <si>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</si>
  <si>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</si>
  <si>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</si>
  <si>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</si>
  <si>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</si>
  <si>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</si>
  <si>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</si>
  <si>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</si>
  <si>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</si>
  <si>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</si>
  <si>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</si>
  <si>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</si>
  <si>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</si>
  <si>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</si>
  <si>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</si>
  <si>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</si>
  <si>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</si>
  <si>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</si>
  <si>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</si>
  <si>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</si>
  <si>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</si>
  <si>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</si>
  <si>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</si>
  <si>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</si>
  <si>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</si>
  <si>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</si>
  <si>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</si>
  <si>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</si>
  <si>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</si>
  <si>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</si>
  <si>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</si>
  <si>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</si>
  <si>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</si>
  <si>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</si>
  <si>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</si>
  <si>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</si>
  <si>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</si>
  <si>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</si>
  <si>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</si>
  <si>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</si>
  <si>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</si>
  <si>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</si>
  <si>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</si>
  <si>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</si>
  <si>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</si>
  <si>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</si>
  <si>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</si>
  <si>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</si>
  <si>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</si>
  <si>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</si>
  <si>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</si>
  <si>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</si>
  <si>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</si>
  <si>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</si>
  <si>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</si>
  <si>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</si>
  <si>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</si>
  <si>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</si>
  <si>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</si>
  <si>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</si>
  <si>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</si>
  <si>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</si>
  <si>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</si>
  <si>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</si>
  <si>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</si>
  <si>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</si>
  <si>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</si>
  <si>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</si>
  <si>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</si>
  <si>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</si>
  <si>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</si>
  <si>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</si>
  <si>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</si>
  <si>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</si>
  <si>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</si>
  <si>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</si>
  <si>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</si>
  <si>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</si>
  <si>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</si>
  <si>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</si>
  <si>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</si>
  <si>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</si>
  <si>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</si>
  <si>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</si>
  <si>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</si>
  <si>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</si>
  <si>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</si>
  <si>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</si>
  <si>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</si>
  <si>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</si>
  <si>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</si>
  <si>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</si>
  <si>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</si>
  <si>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</si>
  <si>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</si>
  <si>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</si>
  <si>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</si>
  <si>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</si>
  <si>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</si>
  <si>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</si>
  <si>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</si>
  <si>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</si>
  <si>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</si>
  <si>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</si>
  <si>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</si>
  <si>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</si>
  <si>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</si>
  <si>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</si>
  <si>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</si>
  <si>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</si>
  <si>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</si>
  <si>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</si>
  <si>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</si>
  <si>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</si>
  <si>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</si>
  <si>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</si>
  <si>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</si>
  <si>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</si>
  <si>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</si>
  <si>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</si>
  <si>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</si>
  <si>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</si>
  <si>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</si>
  <si>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</si>
  <si>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</si>
  <si>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</si>
  <si>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</si>
  <si>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</si>
  <si>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</si>
  <si>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</si>
  <si>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</si>
  <si>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</si>
  <si>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</si>
  <si>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</si>
  <si>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</si>
  <si>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</si>
  <si>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</si>
  <si>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</si>
  <si>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</si>
  <si>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</si>
  <si>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</si>
  <si>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</si>
  <si>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</si>
  <si>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</si>
  <si>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</si>
  <si>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</si>
  <si>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</si>
  <si>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</si>
  <si>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</si>
  <si>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</si>
  <si>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</si>
  <si>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</si>
  <si>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</si>
  <si>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</si>
  <si>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</si>
  <si>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</si>
  <si>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</si>
  <si>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</si>
  <si>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</si>
  <si>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</si>
  <si>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</si>
  <si>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</si>
  <si>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</si>
  <si>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</si>
  <si>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</si>
  <si>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</si>
  <si>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</si>
  <si>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</si>
  <si>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</si>
  <si>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</si>
  <si>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</si>
  <si>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</si>
  <si>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</si>
  <si>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</si>
  <si>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</si>
  <si>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</si>
  <si>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</si>
  <si>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</si>
  <si>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</si>
  <si>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</si>
  <si>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</si>
  <si>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</si>
  <si>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</si>
  <si>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</si>
  <si>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</si>
  <si>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</si>
  <si>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</si>
  <si>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</si>
  <si>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</si>
  <si>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</si>
  <si>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</si>
  <si>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</si>
  <si>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</si>
  <si>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</si>
  <si>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</si>
  <si>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</si>
  <si>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</si>
  <si>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</si>
  <si>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</si>
  <si>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</si>
  <si>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</si>
  <si>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</si>
  <si>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</si>
  <si>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</si>
  <si>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</si>
  <si>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</si>
  <si>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</si>
  <si>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</si>
  <si>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</si>
  <si>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</si>
  <si>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</si>
  <si>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</si>
  <si>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</si>
  <si>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</si>
  <si>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</si>
  <si>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</si>
  <si>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</si>
  <si>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</si>
  <si>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</si>
  <si>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</si>
  <si>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</si>
  <si>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</si>
  <si>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</si>
  <si>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</si>
  <si>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</si>
  <si>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</si>
  <si>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</si>
  <si>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</si>
  <si>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</si>
  <si>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</si>
  <si>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</si>
  <si>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</si>
  <si>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</si>
  <si>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</si>
  <si>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</si>
  <si>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</si>
  <si>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</si>
  <si>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</si>
  <si>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</si>
  <si>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</si>
  <si>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</si>
  <si>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</si>
  <si>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</si>
  <si>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</si>
  <si>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</si>
  <si>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</si>
  <si>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</si>
  <si>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</si>
  <si>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</si>
  <si>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</si>
  <si>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</si>
  <si>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</si>
  <si>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</si>
  <si>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</si>
  <si>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</si>
  <si>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</si>
  <si>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</si>
  <si>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</si>
  <si>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</si>
  <si>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</si>
  <si>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</si>
  <si>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</si>
  <si>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</si>
  <si>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</si>
  <si>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</si>
  <si>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</si>
  <si>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</si>
  <si>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</si>
  <si>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</si>
  <si>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</si>
  <si>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</si>
  <si>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</si>
  <si>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</si>
  <si>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</si>
  <si>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</si>
  <si>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</si>
  <si>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</si>
  <si>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</si>
  <si>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</si>
  <si>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</si>
  <si>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</si>
  <si>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</si>
  <si>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</si>
  <si>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</si>
  <si>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</si>
  <si>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</si>
  <si>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</si>
  <si>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</si>
  <si>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</si>
  <si>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</si>
  <si>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</si>
  <si>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</si>
  <si>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</si>
  <si>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</si>
  <si>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</si>
  <si>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</si>
  <si>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</si>
  <si>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</si>
  <si>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</si>
  <si>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</si>
  <si>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</si>
  <si>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</si>
  <si>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</si>
  <si>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</si>
  <si>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</si>
  <si>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</si>
  <si>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</si>
  <si>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</si>
  <si>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</si>
  <si>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</si>
  <si>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</si>
  <si>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</si>
  <si>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</si>
  <si>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</si>
  <si>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</si>
  <si>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</si>
  <si>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</si>
  <si>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</si>
  <si>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</si>
  <si>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</si>
  <si>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</si>
  <si>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</si>
  <si>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</si>
  <si>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</si>
  <si>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</si>
  <si>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</si>
  <si>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</si>
  <si>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</si>
  <si>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</si>
  <si>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</si>
  <si>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</si>
  <si>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</si>
  <si>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</si>
  <si>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</si>
  <si>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</si>
  <si>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</si>
  <si>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</si>
  <si>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</si>
  <si>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</si>
  <si>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</si>
  <si>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</si>
  <si>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</si>
  <si>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</si>
  <si>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</si>
  <si>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</si>
  <si>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</si>
  <si>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</si>
  <si>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</si>
  <si>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</si>
  <si>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</si>
  <si>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</si>
  <si>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</si>
  <si>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</si>
  <si>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</si>
  <si>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</si>
  <si>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</si>
  <si>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</si>
  <si>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</si>
  <si>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</si>
  <si>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</si>
  <si>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</si>
  <si>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</si>
  <si>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</si>
  <si>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</si>
  <si>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</si>
  <si>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</si>
  <si>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</si>
  <si>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</si>
  <si>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</si>
  <si>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</si>
  <si>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</si>
  <si>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</si>
  <si>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</si>
  <si>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</si>
  <si>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</si>
  <si>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</si>
  <si>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</si>
  <si>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</si>
  <si>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</si>
  <si>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</si>
  <si>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</si>
  <si>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</si>
  <si>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</si>
  <si>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</si>
  <si>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</si>
  <si>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</si>
  <si>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</si>
  <si>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</si>
  <si>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</si>
  <si>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</si>
  <si>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</si>
  <si>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</si>
  <si>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</si>
  <si>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</si>
  <si>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</si>
  <si>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</si>
  <si>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</si>
  <si>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</si>
  <si>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</si>
  <si>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</si>
  <si>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</si>
  <si>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</si>
  <si>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</si>
  <si>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</si>
  <si>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</si>
  <si>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</si>
  <si>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</si>
  <si>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</si>
  <si>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</si>
  <si>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</si>
  <si>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</si>
  <si>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</si>
  <si>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</si>
  <si>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</si>
  <si>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</si>
  <si>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</si>
  <si>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</si>
  <si>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</si>
  <si>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</si>
  <si>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</si>
  <si>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</si>
  <si>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</si>
  <si>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</si>
  <si>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</si>
  <si>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</si>
  <si>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</si>
  <si>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</si>
  <si>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</si>
  <si>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</si>
  <si>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</si>
  <si>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</si>
  <si>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</si>
  <si>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</si>
  <si>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</si>
  <si>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</si>
  <si>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</si>
  <si>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</si>
  <si>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</si>
  <si>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</si>
  <si>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</si>
  <si>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</si>
  <si>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</si>
  <si>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</si>
  <si>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</si>
  <si>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</si>
  <si>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</si>
  <si>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</si>
  <si>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</si>
  <si>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</si>
  <si>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</si>
  <si>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</si>
  <si>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</si>
  <si>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</si>
  <si>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</si>
  <si>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</si>
  <si>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</si>
  <si>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</si>
  <si>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</si>
  <si>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</si>
  <si>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</si>
  <si>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</si>
  <si>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</si>
  <si>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</si>
  <si>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</si>
  <si>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</si>
  <si>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</si>
  <si>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</si>
  <si>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</si>
  <si>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</si>
  <si>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</si>
  <si>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</si>
  <si>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</si>
  <si>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</si>
  <si>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</si>
  <si>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</si>
  <si>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</si>
  <si>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</si>
  <si>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</si>
  <si>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</si>
  <si>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</si>
  <si>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</si>
  <si>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</si>
  <si>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</si>
  <si>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</si>
  <si>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</si>
  <si>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</si>
  <si>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</si>
  <si>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</si>
  <si>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</si>
  <si>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</si>
  <si>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</si>
  <si>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</si>
  <si>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</si>
  <si>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</si>
  <si>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</si>
  <si>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</si>
  <si>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</si>
  <si>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</si>
  <si>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</si>
  <si>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</si>
  <si>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</si>
  <si>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</si>
  <si>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</si>
  <si>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</si>
  <si>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</si>
  <si>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</si>
  <si>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</si>
  <si>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</si>
  <si>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</si>
  <si>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</si>
  <si>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</si>
  <si>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</si>
  <si>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</si>
  <si>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</si>
  <si>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</si>
  <si>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</si>
  <si>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</si>
  <si>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</si>
  <si>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</si>
  <si>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</si>
  <si>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</si>
  <si>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</si>
  <si>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</si>
  <si>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</si>
  <si>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</si>
  <si>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</si>
  <si>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</si>
  <si>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</si>
  <si>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</si>
  <si>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</si>
  <si>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</si>
  <si>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</si>
  <si>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</si>
  <si>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</si>
  <si>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</si>
  <si>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</si>
  <si>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</si>
  <si>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</si>
  <si>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</si>
  <si>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</si>
  <si>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</si>
  <si>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</si>
  <si>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</si>
  <si>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</si>
  <si>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</si>
  <si>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</si>
  <si>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</si>
  <si>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</si>
  <si>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</si>
  <si>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</si>
  <si>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</si>
  <si>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</si>
  <si>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</si>
  <si>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</si>
  <si>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</si>
  <si>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</si>
  <si>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</si>
  <si>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</si>
  <si>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</si>
  <si>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</si>
  <si>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</si>
  <si>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</si>
  <si>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</si>
  <si>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</si>
  <si>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</si>
  <si>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</si>
  <si>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</si>
  <si>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</si>
  <si>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</si>
  <si>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</si>
  <si>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</si>
  <si>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</si>
  <si>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</si>
  <si>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</si>
  <si>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</si>
  <si>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</si>
  <si>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</si>
  <si>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</si>
  <si>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</si>
  <si>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</si>
  <si>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</si>
  <si>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</si>
  <si>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</si>
  <si>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</si>
  <si>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</si>
  <si>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</si>
  <si>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</si>
  <si>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</si>
  <si>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</si>
  <si>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</si>
  <si>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</si>
  <si>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</si>
  <si>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</si>
  <si>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</si>
  <si>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</si>
  <si>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</si>
  <si>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</si>
  <si>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</si>
  <si>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</si>
  <si>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</si>
  <si>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</si>
  <si>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</si>
  <si>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</si>
  <si>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</si>
  <si>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</si>
  <si>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</si>
  <si>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</si>
  <si>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</si>
  <si>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</si>
  <si>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</si>
  <si>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</si>
  <si>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</si>
  <si>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</si>
  <si>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</si>
  <si>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</si>
  <si>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</si>
  <si>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</si>
  <si>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</si>
  <si>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</si>
  <si>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</si>
  <si>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</si>
  <si>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</si>
  <si>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</si>
  <si>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</si>
  <si>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</si>
  <si>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</si>
  <si>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</si>
  <si>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</si>
  <si>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</si>
  <si>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</si>
  <si>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</si>
  <si>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</si>
  <si>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</si>
  <si>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</si>
  <si>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</si>
  <si>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</si>
  <si>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</si>
  <si>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</si>
  <si>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</si>
  <si>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</si>
  <si>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</si>
  <si>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</si>
  <si>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</si>
  <si>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</si>
  <si>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</si>
  <si>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</si>
  <si>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</si>
  <si>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</si>
  <si>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</si>
  <si>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</si>
  <si>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</si>
  <si>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</si>
  <si>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</si>
  <si>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</si>
  <si>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</si>
  <si>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</si>
  <si>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</si>
  <si>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</si>
  <si>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</si>
  <si>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</si>
  <si>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</si>
  <si>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</si>
  <si>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</si>
  <si>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</si>
  <si>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</si>
  <si>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</si>
  <si>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</si>
  <si>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</si>
  <si>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</si>
  <si>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</si>
  <si>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</si>
  <si>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</si>
  <si>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</si>
  <si>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</si>
  <si>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</si>
  <si>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</si>
  <si>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</si>
  <si>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</si>
  <si>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</si>
  <si>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</si>
  <si>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</si>
  <si>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</si>
  <si>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</si>
  <si>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</si>
  <si>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</si>
  <si>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</si>
  <si>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</si>
  <si>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</si>
  <si>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</si>
  <si>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</si>
  <si>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</si>
  <si>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</si>
  <si>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</si>
  <si>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</si>
  <si>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</si>
  <si>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</si>
  <si>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</si>
  <si>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</si>
  <si>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</si>
  <si>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</si>
  <si>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</si>
  <si>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</si>
  <si>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</si>
  <si>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</si>
  <si>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</si>
  <si>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</si>
  <si>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</si>
  <si>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</si>
  <si>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</si>
  <si>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</si>
  <si>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</si>
  <si>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</si>
  <si>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</si>
  <si>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</si>
  <si>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</si>
  <si>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</si>
  <si>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</si>
  <si>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</si>
  <si>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</si>
  <si>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</si>
  <si>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</si>
  <si>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</si>
  <si>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</si>
  <si>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</si>
  <si>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</si>
  <si>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</si>
  <si>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</si>
  <si>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</si>
  <si>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</si>
  <si>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</si>
  <si>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</si>
  <si>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</si>
  <si>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</si>
  <si>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</si>
  <si>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</si>
  <si>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</si>
  <si>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</si>
  <si>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</si>
  <si>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</si>
  <si>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</si>
  <si>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</si>
  <si>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</si>
  <si>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</si>
  <si>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</si>
  <si>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</si>
  <si>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</si>
  <si>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</si>
  <si>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</si>
  <si>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</si>
  <si>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</si>
  <si>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</si>
  <si>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</si>
  <si>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</si>
  <si>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</si>
  <si>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</si>
  <si>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</si>
  <si>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</si>
  <si>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</si>
  <si>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</si>
  <si>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</si>
  <si>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</si>
  <si>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</si>
  <si>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</si>
  <si>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</si>
  <si>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</si>
  <si>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</si>
  <si>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</si>
  <si>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</si>
  <si>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</si>
  <si>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</si>
  <si>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</si>
  <si>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</si>
  <si>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</si>
  <si>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</si>
  <si>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</si>
  <si>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</si>
  <si>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</si>
  <si>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</si>
  <si>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</si>
  <si>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</si>
  <si>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</si>
  <si>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</si>
  <si>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</si>
  <si>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</si>
  <si>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</si>
  <si>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</si>
  <si>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</si>
  <si>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</si>
  <si>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</si>
  <si>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</si>
  <si>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</si>
  <si>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</si>
  <si>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</si>
  <si>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</si>
  <si>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</si>
  <si>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</si>
  <si>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</si>
  <si>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</si>
  <si>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</si>
  <si>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</si>
  <si>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</si>
  <si>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</si>
  <si>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</si>
  <si>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</si>
  <si>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</si>
  <si>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</si>
  <si>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</si>
  <si>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</si>
  <si>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</si>
  <si>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</si>
  <si>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</si>
  <si>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</si>
  <si>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</si>
  <si>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</si>
  <si>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</si>
  <si>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</si>
  <si>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</si>
  <si>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</si>
  <si>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</si>
  <si>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</si>
  <si>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</si>
  <si>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</si>
  <si>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</si>
  <si>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</si>
  <si>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</si>
  <si>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</si>
  <si>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</si>
  <si>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</si>
  <si>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</si>
  <si>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</si>
  <si>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</si>
  <si>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</si>
  <si>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</si>
  <si>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</si>
  <si>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</si>
  <si>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</si>
  <si>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</si>
  <si>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</si>
  <si>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</si>
  <si>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</si>
  <si>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</si>
  <si>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</si>
  <si>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</si>
  <si>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</si>
  <si>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</si>
  <si>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</si>
  <si>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</si>
  <si>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</si>
  <si>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</si>
  <si>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</si>
  <si>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</si>
  <si>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</si>
  <si>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</si>
  <si>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</si>
  <si>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</si>
  <si>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</si>
  <si>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</si>
  <si>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</si>
  <si>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</si>
  <si>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</si>
  <si>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</si>
  <si>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</si>
  <si>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</si>
  <si>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</si>
  <si>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</si>
  <si>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</si>
  <si>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</si>
  <si>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</si>
  <si>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</si>
  <si>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</si>
  <si>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</si>
  <si>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</si>
  <si>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</si>
  <si>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</si>
  <si>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</si>
  <si>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</si>
  <si>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</si>
  <si>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</si>
  <si>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</si>
  <si>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</si>
  <si>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</si>
  <si>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</si>
  <si>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</si>
  <si>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</si>
  <si>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</si>
  <si>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</si>
  <si>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</si>
  <si>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</si>
  <si>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</si>
  <si>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</si>
  <si>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</si>
  <si>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</si>
  <si>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</si>
  <si>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</si>
  <si>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</si>
  <si>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</si>
  <si>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</si>
  <si>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</si>
  <si>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</si>
  <si>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</si>
  <si>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</si>
  <si>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</si>
  <si>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</si>
  <si>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</si>
  <si>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</si>
  <si>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</si>
  <si>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</si>
  <si>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</si>
  <si>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</si>
  <si>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</si>
  <si>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</si>
  <si>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</si>
  <si>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</si>
  <si>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</si>
  <si>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</si>
  <si>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</si>
  <si>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</si>
  <si>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</si>
  <si>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</si>
  <si>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</si>
  <si>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</si>
  <si>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</si>
  <si>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</si>
  <si>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</si>
  <si>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</si>
  <si>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</si>
  <si>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</si>
  <si>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</si>
  <si>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</si>
  <si>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</si>
  <si>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</si>
  <si>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</si>
  <si>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</si>
  <si>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</si>
  <si>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</si>
  <si>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</si>
  <si>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</si>
  <si>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</si>
  <si>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</si>
  <si>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</si>
  <si>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</si>
  <si>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</si>
  <si>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</si>
  <si>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</si>
  <si>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</si>
  <si>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</si>
  <si>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</si>
  <si>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</si>
  <si>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</si>
  <si>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</si>
  <si>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</si>
  <si>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</si>
  <si>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</si>
  <si>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</si>
  <si>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</si>
  <si>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</si>
  <si>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</si>
  <si>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</si>
  <si>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</si>
  <si>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</si>
  <si>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</si>
  <si>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</si>
  <si>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</si>
  <si>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</si>
  <si>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</si>
  <si>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</si>
  <si>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</si>
  <si>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</si>
  <si>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</si>
  <si>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</si>
  <si>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</si>
  <si>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</si>
  <si>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</si>
  <si>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</si>
  <si>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</si>
  <si>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</si>
  <si>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</si>
  <si>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</si>
  <si>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</si>
  <si>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</si>
  <si>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</si>
  <si>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</si>
  <si>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</si>
  <si>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</si>
  <si>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</si>
  <si>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</si>
  <si>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</si>
  <si>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</si>
  <si>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</si>
  <si>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</si>
  <si>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</si>
  <si>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</si>
  <si>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</si>
  <si>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</si>
  <si>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</si>
  <si>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</si>
  <si>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</si>
  <si>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</si>
  <si>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</si>
  <si>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</si>
  <si>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</si>
  <si>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</si>
  <si>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</si>
  <si>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</si>
  <si>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</si>
  <si>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</si>
  <si>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</si>
  <si>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</si>
  <si>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</si>
  <si>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</si>
  <si>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</si>
  <si>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</si>
  <si>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</si>
  <si>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</si>
  <si>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</si>
  <si>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</si>
  <si>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</si>
  <si>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</si>
  <si>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</si>
  <si>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</si>
  <si>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</si>
  <si>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</si>
  <si>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</si>
  <si>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</si>
  <si>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</si>
  <si>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</si>
  <si>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</si>
  <si>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</si>
  <si>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</si>
  <si>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</si>
  <si>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</si>
  <si>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</si>
  <si>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</si>
  <si>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</si>
  <si>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</si>
  <si>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</si>
  <si>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</si>
  <si>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</si>
  <si>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</si>
  <si>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</si>
  <si>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</si>
  <si>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</si>
  <si>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</si>
  <si>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</si>
  <si>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</si>
  <si>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</si>
  <si>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</si>
  <si>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</si>
  <si>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</si>
  <si>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</si>
  <si>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</si>
  <si>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</si>
  <si>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</si>
  <si>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</si>
  <si>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</si>
  <si>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</si>
  <si>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</si>
  <si>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</si>
  <si>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</si>
  <si>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</si>
  <si>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</si>
  <si>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</si>
  <si>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</si>
  <si>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</si>
  <si>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</si>
  <si>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</si>
  <si>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</si>
  <si>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</si>
  <si>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</si>
  <si>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</si>
  <si>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</si>
  <si>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</si>
  <si>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</si>
  <si>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</si>
  <si>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</si>
  <si>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</si>
  <si>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</si>
  <si>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</si>
  <si>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</si>
  <si>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</si>
  <si>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</si>
  <si>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</si>
  <si>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</si>
  <si>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</si>
  <si>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</si>
  <si>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</si>
  <si>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</si>
  <si>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</si>
  <si>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</si>
  <si>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</si>
  <si>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</si>
  <si>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</si>
  <si>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</si>
  <si>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</si>
  <si>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</si>
  <si>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</si>
  <si>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</si>
  <si>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</si>
  <si>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</si>
  <si>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</si>
  <si>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</si>
  <si>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</si>
  <si>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</si>
  <si>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</si>
  <si>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</si>
  <si>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</si>
  <si>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</si>
  <si>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</si>
  <si>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</si>
  <si>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</si>
  <si>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</si>
  <si>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</si>
  <si>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</si>
  <si>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</si>
  <si>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</si>
  <si>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</si>
  <si>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</si>
  <si>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</si>
  <si>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</si>
  <si>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</si>
  <si>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</si>
  <si>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</si>
  <si>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</si>
  <si>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</si>
  <si>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</si>
  <si>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</si>
  <si>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</si>
  <si>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</si>
  <si>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</si>
  <si>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</si>
  <si>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</si>
  <si>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</si>
  <si>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</si>
  <si>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</si>
  <si>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</si>
  <si>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</si>
  <si>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</si>
  <si>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</si>
  <si>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</si>
  <si>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</si>
  <si>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</si>
  <si>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</si>
  <si>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</si>
  <si>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</si>
  <si>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</si>
  <si>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</si>
  <si>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</si>
  <si>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</si>
  <si>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</si>
  <si>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</si>
  <si>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</si>
  <si>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</si>
  <si>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</si>
  <si>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</si>
  <si>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</si>
  <si>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</si>
  <si>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</si>
  <si>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</si>
  <si>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</si>
  <si>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</si>
  <si>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</si>
  <si>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</si>
  <si>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</si>
  <si>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</si>
  <si>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</si>
  <si>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</si>
  <si>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</si>
  <si>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</si>
  <si>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</si>
  <si>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</si>
  <si>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</si>
  <si>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</si>
  <si>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</si>
  <si>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</si>
  <si>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</si>
  <si>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</si>
  <si>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</si>
  <si>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</si>
  <si>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</si>
  <si>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</si>
  <si>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</si>
  <si>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</si>
  <si>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</si>
  <si>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</si>
  <si>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</si>
  <si>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</si>
  <si>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</si>
  <si>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</si>
  <si>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</si>
  <si>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</si>
  <si>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</si>
  <si>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</si>
  <si>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</si>
  <si>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</si>
  <si>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</si>
  <si>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</si>
  <si>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</si>
  <si>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</si>
  <si>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</si>
  <si>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</si>
  <si>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</si>
  <si>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</si>
  <si>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</si>
  <si>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</si>
  <si>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</si>
  <si>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</si>
  <si>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</si>
  <si>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</si>
  <si>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</si>
  <si>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</si>
  <si>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</si>
  <si>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</si>
  <si>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</si>
  <si>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</si>
  <si>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</si>
  <si>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</si>
  <si>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</si>
  <si>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</si>
  <si>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</si>
  <si>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</si>
  <si>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</si>
  <si>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</si>
  <si>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</si>
  <si>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</si>
  <si>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</si>
  <si>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</si>
  <si>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</si>
  <si>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</si>
  <si>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</si>
  <si>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</si>
  <si>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</si>
  <si>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</si>
  <si>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</si>
  <si>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</si>
  <si>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</si>
  <si>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</si>
  <si>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</si>
  <si>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</si>
  <si>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</si>
  <si>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</si>
  <si>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</si>
  <si>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</si>
  <si>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</si>
  <si>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</si>
  <si>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</si>
  <si>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</si>
  <si>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</si>
  <si>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</si>
  <si>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</si>
  <si>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</si>
  <si>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</si>
  <si>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</si>
  <si>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</si>
  <si>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</si>
  <si>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</si>
  <si>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</si>
  <si>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</si>
  <si>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</si>
  <si>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</si>
  <si>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</si>
  <si>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</si>
  <si>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</si>
  <si>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</si>
  <si>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</si>
  <si>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</si>
  <si>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</si>
  <si>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</si>
  <si>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</si>
  <si>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</si>
  <si>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</si>
  <si>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</si>
  <si>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</si>
  <si>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</si>
  <si>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</si>
  <si>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</si>
  <si>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</si>
  <si>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</si>
  <si>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</si>
  <si>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</si>
  <si>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</si>
  <si>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</si>
  <si>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</si>
  <si>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</si>
  <si>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</si>
  <si>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</si>
  <si>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</si>
  <si>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</si>
  <si>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</si>
  <si>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</si>
  <si>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</si>
  <si>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</si>
  <si>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</si>
  <si>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</si>
  <si>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</si>
  <si>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</si>
  <si>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</si>
  <si>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</si>
  <si>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</si>
  <si>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</si>
  <si>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</si>
  <si>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</si>
  <si>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</si>
  <si>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</si>
  <si>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</si>
  <si>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</si>
  <si>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</si>
  <si>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</si>
  <si>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</si>
  <si>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</si>
  <si>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</si>
  <si>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</si>
  <si>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</si>
  <si>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</si>
  <si>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</si>
  <si>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</si>
  <si>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</si>
  <si>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</si>
  <si>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</si>
  <si>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</si>
  <si>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</si>
  <si>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</si>
  <si>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</si>
  <si>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</si>
  <si>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</si>
  <si>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</si>
  <si>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</si>
  <si>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</si>
  <si>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</si>
  <si>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</si>
  <si>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</si>
  <si>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</si>
  <si>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</si>
  <si>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</si>
  <si>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</si>
  <si>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</si>
  <si>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</si>
  <si>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</si>
  <si>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</si>
  <si>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</si>
  <si>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</si>
  <si>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</si>
  <si>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</si>
  <si>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</si>
  <si>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</si>
  <si>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</si>
  <si>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</si>
  <si>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</si>
  <si>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</si>
  <si>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</si>
  <si>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</si>
  <si>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</si>
  <si>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</si>
  <si>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</si>
  <si>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</si>
  <si>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</si>
  <si>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</si>
  <si>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</si>
  <si>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</si>
  <si>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</si>
  <si>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</si>
  <si>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</si>
  <si>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</si>
  <si>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</si>
  <si>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</si>
  <si>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</si>
  <si>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</si>
  <si>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</si>
  <si>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</si>
  <si>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</si>
  <si>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</si>
  <si>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</si>
  <si>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</si>
  <si>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</si>
  <si>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</si>
  <si>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</si>
  <si>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</si>
  <si>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</si>
  <si>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</si>
  <si>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</si>
  <si>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</si>
  <si>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</si>
  <si>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</si>
  <si>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</si>
  <si>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</si>
  <si>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</si>
  <si>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</si>
  <si>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</si>
  <si>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</si>
  <si>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</si>
  <si>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</si>
  <si>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</si>
  <si>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</si>
  <si>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</si>
  <si>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</si>
  <si>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</si>
  <si>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</si>
  <si>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</si>
  <si>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</si>
  <si>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</si>
  <si>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</si>
  <si>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</si>
  <si>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</si>
  <si>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</si>
  <si>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</si>
  <si>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</si>
  <si>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</si>
  <si>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</si>
  <si>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</si>
  <si>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</si>
  <si>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</si>
  <si>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</si>
  <si>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</si>
  <si>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</si>
  <si>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</si>
  <si>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</si>
  <si>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</si>
  <si>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</si>
  <si>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</si>
  <si>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</si>
  <si>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</si>
  <si>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</si>
  <si>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</si>
  <si>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</si>
  <si>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</si>
  <si>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</si>
  <si>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</si>
  <si>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</si>
  <si>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</si>
  <si>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</si>
  <si>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</si>
  <si>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</si>
  <si>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</si>
  <si>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</si>
  <si>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</si>
  <si>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</si>
  <si>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</si>
  <si>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</si>
  <si>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</si>
  <si>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</si>
  <si>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</si>
  <si>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</si>
  <si>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</si>
  <si>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</si>
  <si>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</si>
  <si>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</si>
  <si>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</si>
  <si>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</si>
  <si>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</si>
  <si>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</si>
  <si>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</si>
  <si>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</si>
  <si>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</si>
  <si>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</si>
  <si>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</si>
  <si>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</si>
  <si>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</si>
  <si>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</si>
  <si>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</si>
  <si>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</si>
  <si>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</si>
  <si>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</si>
  <si>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</si>
  <si>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</si>
  <si>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</si>
  <si>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</si>
  <si>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</si>
  <si>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</si>
  <si>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</si>
  <si>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</si>
  <si>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</si>
  <si>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</si>
  <si>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</si>
  <si>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</si>
  <si>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</si>
  <si>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</si>
  <si>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</si>
  <si>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</si>
  <si>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</si>
  <si>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</si>
  <si>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</si>
  <si>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</si>
  <si>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</si>
  <si>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</si>
  <si>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</si>
  <si>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</si>
  <si>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</si>
  <si>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</si>
  <si>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</si>
  <si>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</si>
  <si>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</si>
  <si>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</si>
  <si>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</si>
  <si>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</si>
  <si>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</si>
  <si>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</si>
  <si>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</si>
  <si>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</si>
  <si>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</si>
  <si>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</si>
  <si>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</si>
  <si>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</si>
  <si>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</si>
  <si>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</si>
  <si>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</si>
  <si>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</si>
  <si>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</si>
  <si>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</si>
  <si>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</si>
  <si>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</si>
  <si>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</si>
  <si>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</si>
  <si>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</si>
  <si>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</si>
  <si>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</si>
  <si>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</si>
  <si>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</si>
  <si>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</si>
  <si>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</si>
  <si>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</si>
  <si>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</si>
  <si>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</si>
  <si>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</si>
  <si>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</si>
  <si>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</si>
  <si>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</si>
  <si>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</si>
  <si>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</si>
  <si>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</si>
  <si>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</si>
  <si>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</si>
  <si>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</si>
  <si>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</si>
  <si>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</si>
  <si>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</si>
  <si>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</si>
  <si>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</si>
  <si>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</si>
  <si>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</si>
  <si>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</si>
  <si>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</si>
  <si>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</si>
  <si>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</si>
  <si>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</si>
  <si>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</si>
  <si>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</si>
  <si>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</si>
  <si>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</si>
  <si>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</si>
  <si>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</si>
  <si>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</si>
  <si>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</si>
  <si>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</si>
  <si>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</si>
  <si>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</si>
  <si>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</si>
  <si>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</si>
  <si>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</si>
  <si>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</si>
  <si>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</si>
  <si>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</si>
  <si>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</si>
  <si>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</si>
  <si>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</si>
  <si>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</si>
  <si>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</si>
  <si>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</si>
  <si>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</si>
  <si>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</si>
  <si>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</si>
  <si>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</si>
  <si>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</si>
  <si>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</si>
  <si>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</si>
  <si>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</si>
  <si>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</si>
  <si>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</si>
  <si>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</si>
  <si>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</si>
  <si>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</si>
  <si>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</si>
  <si>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</si>
  <si>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</si>
  <si>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</si>
  <si>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</si>
  <si>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</si>
  <si>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</si>
  <si>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</si>
  <si>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</si>
  <si>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</si>
  <si>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</si>
  <si>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</si>
  <si>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</si>
  <si>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</si>
  <si>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</si>
  <si>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</si>
  <si>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</si>
  <si>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</si>
  <si>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</si>
  <si>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</si>
  <si>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</si>
  <si>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</si>
  <si>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</si>
  <si>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</si>
  <si>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</si>
  <si>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</si>
  <si>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</si>
  <si>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</si>
  <si>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</si>
  <si>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</si>
  <si>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</si>
  <si>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</si>
  <si>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</si>
  <si>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</si>
  <si>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</si>
  <si>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</si>
  <si>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</si>
  <si>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</si>
  <si>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</si>
  <si>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</si>
  <si>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</si>
  <si>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</si>
  <si>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</si>
  <si>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</si>
  <si>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</si>
  <si>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</si>
  <si>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</si>
  <si>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</si>
  <si>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</si>
  <si>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</si>
  <si>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</si>
  <si>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</si>
  <si>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</si>
  <si>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</si>
  <si>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</si>
  <si>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</si>
  <si>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</si>
  <si>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</si>
  <si>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</si>
  <si>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</si>
  <si>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</si>
  <si>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</si>
  <si>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</si>
  <si>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</si>
  <si>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</si>
  <si>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</si>
  <si>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</si>
  <si>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</si>
  <si>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</si>
  <si>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</si>
  <si>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</si>
  <si>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</si>
  <si>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</si>
  <si>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</si>
  <si>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</si>
  <si>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</si>
  <si>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</si>
  <si>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</si>
  <si>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</si>
  <si>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</si>
  <si>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</si>
  <si>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</si>
  <si>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</si>
  <si>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</si>
  <si>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</si>
  <si>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</si>
  <si>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</si>
  <si>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</si>
  <si>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</si>
  <si>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</si>
  <si>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</si>
  <si>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</si>
  <si>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</si>
  <si>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</si>
  <si>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</si>
  <si>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</si>
  <si>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</si>
  <si>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</si>
  <si>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</si>
  <si>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</si>
  <si>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</si>
  <si>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</si>
  <si>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</si>
  <si>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</si>
  <si>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</si>
  <si>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</si>
  <si>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</si>
  <si>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</si>
  <si>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</si>
  <si>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</si>
  <si>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</si>
  <si>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</si>
  <si>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</si>
  <si>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</si>
  <si>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</si>
  <si>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</si>
  <si>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</si>
  <si>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</si>
  <si>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</si>
  <si>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</si>
  <si>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</si>
  <si>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</si>
  <si>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</si>
  <si>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</si>
  <si>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</si>
  <si>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</si>
  <si>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</si>
  <si>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</si>
  <si>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</si>
  <si>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</si>
  <si>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</si>
  <si>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</si>
  <si>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</si>
  <si>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</si>
  <si>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</si>
  <si>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</si>
  <si>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</si>
  <si>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</si>
  <si>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</si>
  <si>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</si>
  <si>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</si>
  <si>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</si>
  <si>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</si>
  <si>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</si>
  <si>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</si>
  <si>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</si>
  <si>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</si>
  <si>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</si>
  <si>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</si>
  <si>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</si>
  <si>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</si>
  <si>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</si>
  <si>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</si>
  <si>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</si>
  <si>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</si>
  <si>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</si>
  <si>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</si>
  <si>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</si>
  <si>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</si>
  <si>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</si>
  <si>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</si>
  <si>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</si>
  <si>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</si>
  <si>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</si>
  <si>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</si>
  <si>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</si>
  <si>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</si>
  <si>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</si>
  <si>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</si>
  <si>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</si>
  <si>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</si>
  <si>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</si>
  <si>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</si>
  <si>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</si>
  <si>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</si>
  <si>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</si>
  <si>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</si>
  <si>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</si>
  <si>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</si>
  <si>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</si>
  <si>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</si>
  <si>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</si>
  <si>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</si>
  <si>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</si>
  <si>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</si>
  <si>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</si>
  <si>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</si>
  <si>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</si>
  <si>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</si>
  <si>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</si>
  <si>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</si>
  <si>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</si>
  <si>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</si>
  <si>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</si>
  <si>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</si>
  <si>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</si>
  <si>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</si>
  <si>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</si>
  <si>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</si>
  <si>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</si>
  <si>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</si>
  <si>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</si>
  <si>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</si>
  <si>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</si>
  <si>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</si>
  <si>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</si>
  <si>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</si>
  <si>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</si>
  <si>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</si>
  <si>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</si>
  <si>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</si>
  <si>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</si>
  <si>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</si>
  <si>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</si>
  <si>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</si>
  <si>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</si>
  <si>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</si>
  <si>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</si>
  <si>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</si>
  <si>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</si>
  <si>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</si>
  <si>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</si>
  <si>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</si>
  <si>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</si>
  <si>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</si>
  <si>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</si>
  <si>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</si>
  <si>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</si>
  <si>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</si>
  <si>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</si>
  <si>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</si>
  <si>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</si>
  <si>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</si>
  <si>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</si>
  <si>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</si>
  <si>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</si>
  <si>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</si>
  <si>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</si>
  <si>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</si>
  <si>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</si>
  <si>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</si>
  <si>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</si>
  <si>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</si>
  <si>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</si>
  <si>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</si>
  <si>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</si>
  <si>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</si>
  <si>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</si>
  <si>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</si>
  <si>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</si>
  <si>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</si>
  <si>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</si>
  <si>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</si>
  <si>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</si>
  <si>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</si>
  <si>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</si>
  <si>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</si>
  <si>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</si>
  <si>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</si>
  <si>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</si>
  <si>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</si>
  <si>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</si>
  <si>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</si>
  <si>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</si>
  <si>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</si>
  <si>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</si>
  <si>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</si>
  <si>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</si>
  <si>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</si>
  <si>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</si>
  <si>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</si>
  <si>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</si>
  <si>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</si>
  <si>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</si>
  <si>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</si>
  <si>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</si>
  <si>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</si>
  <si>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</si>
  <si>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</si>
  <si>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</si>
  <si>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</si>
  <si>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</si>
  <si>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</si>
  <si>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</si>
  <si>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</si>
  <si>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</si>
  <si>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</si>
  <si>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</si>
  <si>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</si>
  <si>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</si>
  <si>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</si>
  <si>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</si>
  <si>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</si>
  <si>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</si>
  <si>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</si>
  <si>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</si>
  <si>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</si>
  <si>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</si>
  <si>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</si>
  <si>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</si>
  <si>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</si>
  <si>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</si>
  <si>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</si>
  <si>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</si>
  <si>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</si>
  <si>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</si>
  <si>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</si>
  <si>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</si>
  <si>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</si>
  <si>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</si>
  <si>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</si>
  <si>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</si>
  <si>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</si>
  <si>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</si>
  <si>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</si>
  <si>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</si>
  <si>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</si>
  <si>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</si>
  <si>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</si>
  <si>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</si>
  <si>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</si>
  <si>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</si>
  <si>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</si>
  <si>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</si>
  <si>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</si>
  <si>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</si>
  <si>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</si>
  <si>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</si>
  <si>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</si>
  <si>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</si>
  <si>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</si>
  <si>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</si>
  <si>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</si>
  <si>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</si>
  <si>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</si>
  <si>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</si>
  <si>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</si>
  <si>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</si>
  <si>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</si>
  <si>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</si>
  <si>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</si>
  <si>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</si>
  <si>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</si>
  <si>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</si>
  <si>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</si>
  <si>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</si>
  <si>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</si>
  <si>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</si>
  <si>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</si>
  <si>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</si>
  <si>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</si>
  <si>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</si>
  <si>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</si>
  <si>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</si>
  <si>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</si>
  <si>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</si>
  <si>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</si>
  <si>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</si>
  <si>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</si>
  <si>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</si>
  <si>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</si>
  <si>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</si>
  <si>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</si>
  <si>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</si>
  <si>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</si>
  <si>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</si>
  <si>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</si>
  <si>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</si>
  <si>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</si>
  <si>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</si>
  <si>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</si>
  <si>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</si>
  <si>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</si>
  <si>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</si>
  <si>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</si>
  <si>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</si>
  <si>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</si>
  <si>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</si>
  <si>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</si>
  <si>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</si>
  <si>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</si>
  <si>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</si>
  <si>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</si>
  <si>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</si>
  <si>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</si>
  <si>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</si>
  <si>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</si>
  <si>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</si>
  <si>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</si>
  <si>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</si>
  <si>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</si>
  <si>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</si>
  <si>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</si>
  <si>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</si>
  <si>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</si>
  <si>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</si>
  <si>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</si>
  <si>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</si>
  <si>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</si>
  <si>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</si>
  <si>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</si>
  <si>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</si>
  <si>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</si>
  <si>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</si>
  <si>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</si>
  <si>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</si>
  <si>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</si>
  <si>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</si>
  <si>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</si>
  <si>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</si>
  <si>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</si>
  <si>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</si>
  <si>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</si>
  <si>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</si>
  <si>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</si>
  <si>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</si>
  <si>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</si>
  <si>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</si>
  <si>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</si>
  <si>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</si>
  <si>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</si>
  <si>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</si>
  <si>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</si>
  <si>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</si>
  <si>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</si>
  <si>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</si>
  <si>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</si>
  <si>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</si>
  <si>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</si>
  <si>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</si>
  <si>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</si>
  <si>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</si>
  <si>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</si>
  <si>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</si>
  <si>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</si>
  <si>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</si>
  <si>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</si>
  <si>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</si>
  <si>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</si>
  <si>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</si>
  <si>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</si>
  <si>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</si>
  <si>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</si>
  <si>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</si>
  <si>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</si>
  <si>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</si>
  <si>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</si>
  <si>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</si>
  <si>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</si>
  <si>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</si>
  <si>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</si>
  <si>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</si>
  <si>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</si>
  <si>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</si>
  <si>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</si>
  <si>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</si>
  <si>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</si>
  <si>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</si>
  <si>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</si>
  <si>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</si>
  <si>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</si>
  <si>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</si>
  <si>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</si>
  <si>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</si>
  <si>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</si>
  <si>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</si>
  <si>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</si>
  <si>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</si>
  <si>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</si>
  <si>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</si>
  <si>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</si>
  <si>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</si>
  <si>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</si>
  <si>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</si>
  <si>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</si>
  <si>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</si>
  <si>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</si>
  <si>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</si>
  <si>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</si>
  <si>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</si>
  <si>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</si>
  <si>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</si>
  <si>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</si>
  <si>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</si>
  <si>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</si>
  <si>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</si>
  <si>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</si>
  <si>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</si>
  <si>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</si>
  <si>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</si>
  <si>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</si>
  <si>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</si>
  <si>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</si>
  <si>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</si>
  <si>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</si>
  <si>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</si>
  <si>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</si>
  <si>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</si>
  <si>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</si>
  <si>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</si>
  <si>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</si>
  <si>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</si>
  <si>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</si>
  <si>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</si>
  <si>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</si>
  <si>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</si>
  <si>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</si>
  <si>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</si>
  <si>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</si>
  <si>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</si>
  <si>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</si>
  <si>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</si>
  <si>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</si>
  <si>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</si>
  <si>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</si>
  <si>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</si>
  <si>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</si>
  <si>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</si>
  <si>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</si>
  <si>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</si>
  <si>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</si>
  <si>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</si>
  <si>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</si>
  <si>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</si>
  <si>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</si>
  <si>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</si>
  <si>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</si>
  <si>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</si>
  <si>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</si>
  <si>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</si>
  <si>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</si>
  <si>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</si>
  <si>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</si>
  <si>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</si>
  <si>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</si>
  <si>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</si>
  <si>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</si>
  <si>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</si>
  <si>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</si>
  <si>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</si>
  <si>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</si>
  <si>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</si>
  <si>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</si>
  <si>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</si>
  <si>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</si>
  <si>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</si>
  <si>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</si>
  <si>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</si>
  <si>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</si>
  <si>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</si>
  <si>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</si>
  <si>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</si>
  <si>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</si>
  <si>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</si>
  <si>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</si>
  <si>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</si>
  <si>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</si>
  <si>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</si>
  <si>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</si>
  <si>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</si>
  <si>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</si>
  <si>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</si>
  <si>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</si>
  <si>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</si>
  <si>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</si>
  <si>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</si>
  <si>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</si>
  <si>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</si>
  <si>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</si>
  <si>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</si>
  <si>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</si>
  <si>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</si>
  <si>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</si>
  <si>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</si>
  <si>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</si>
  <si>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</si>
  <si>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</si>
  <si>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</si>
  <si>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</si>
  <si>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</si>
  <si>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</si>
  <si>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</si>
  <si>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</si>
  <si>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</si>
  <si>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</si>
  <si>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</si>
  <si>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</si>
  <si>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</si>
  <si>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</si>
  <si>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</si>
  <si>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</si>
  <si>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</si>
  <si>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</si>
  <si>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</si>
  <si>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</si>
  <si>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</si>
  <si>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</si>
  <si>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</si>
  <si>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</si>
  <si>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</si>
  <si>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</si>
  <si>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</si>
  <si>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</si>
  <si>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</si>
  <si>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</si>
  <si>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</si>
  <si>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</si>
  <si>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</si>
  <si>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</si>
  <si>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</si>
  <si>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</si>
  <si>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</si>
  <si>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</si>
  <si>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</si>
  <si>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</si>
  <si>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</si>
  <si>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</si>
  <si>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</si>
  <si>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</si>
  <si>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</si>
  <si>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</si>
  <si>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</si>
  <si>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</si>
  <si>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</si>
  <si>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</si>
  <si>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</si>
  <si>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</si>
  <si>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</si>
  <si>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</si>
  <si>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</si>
  <si>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</si>
  <si>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</si>
  <si>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</si>
  <si>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</si>
  <si>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</si>
  <si>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</si>
  <si>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</si>
  <si>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</si>
  <si>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</si>
  <si>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</si>
  <si>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</si>
  <si>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</si>
  <si>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</si>
  <si>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</si>
  <si>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</si>
  <si>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</si>
  <si>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</si>
  <si>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</si>
  <si>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</si>
  <si>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</si>
  <si>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</si>
  <si>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</si>
  <si>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</si>
  <si>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</si>
  <si>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</si>
  <si>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</si>
  <si>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</si>
  <si>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</si>
  <si>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</si>
  <si>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</si>
  <si>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</si>
  <si>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</si>
  <si>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</si>
  <si>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</si>
  <si>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</si>
  <si>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</si>
  <si>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</si>
  <si>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</si>
  <si>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</si>
  <si>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</si>
  <si>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</si>
  <si>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</si>
  <si>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</si>
  <si>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</si>
  <si>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</si>
  <si>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</si>
  <si>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</si>
  <si>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</si>
  <si>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</si>
  <si>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</si>
  <si>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</si>
  <si>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</si>
  <si>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</si>
  <si>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</si>
  <si>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</si>
  <si>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</si>
  <si>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</si>
  <si>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</si>
  <si>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</si>
  <si>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</si>
  <si>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</si>
  <si>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</si>
  <si>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</si>
  <si>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</si>
  <si>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</si>
  <si>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</si>
  <si>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</si>
  <si>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</si>
  <si>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</si>
  <si>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</si>
  <si>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</si>
  <si>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</si>
  <si>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</si>
  <si>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</si>
  <si>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</si>
  <si>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</si>
  <si>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</si>
  <si>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</si>
  <si>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</si>
  <si>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</si>
  <si>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</si>
  <si>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</si>
  <si>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</si>
  <si>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</si>
  <si>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</si>
  <si>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</si>
  <si>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</si>
  <si>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</si>
  <si>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</si>
  <si>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</si>
  <si>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</si>
  <si>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</si>
  <si>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</si>
  <si>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</si>
  <si>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</si>
  <si>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</si>
  <si>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</si>
  <si>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</si>
  <si>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</si>
  <si>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</si>
  <si>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</si>
  <si>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</si>
  <si>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</si>
  <si>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</si>
  <si>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</si>
  <si>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</si>
  <si>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</si>
  <si>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</si>
  <si>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</si>
  <si>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</si>
  <si>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</si>
  <si>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</si>
  <si>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</si>
  <si>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</si>
  <si>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</si>
  <si>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</si>
  <si>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</si>
  <si>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</si>
  <si>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</si>
  <si>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</si>
  <si>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</si>
  <si>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</si>
  <si>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</si>
  <si>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</si>
  <si>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</si>
  <si>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</si>
  <si>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</si>
  <si>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</si>
  <si>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</si>
  <si>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</si>
  <si>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</si>
  <si>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</si>
  <si>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</si>
  <si>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</si>
  <si>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</si>
  <si>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</si>
  <si>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</si>
  <si>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</si>
  <si>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</si>
  <si>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</si>
  <si>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</si>
  <si>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</si>
  <si>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</si>
  <si>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</si>
  <si>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</si>
  <si>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</si>
  <si>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</si>
  <si>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</si>
  <si>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</si>
  <si>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</si>
  <si>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</si>
  <si>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</si>
  <si>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</si>
  <si>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</si>
  <si>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</si>
  <si>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</si>
  <si>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</si>
  <si>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</si>
  <si>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</si>
  <si>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</si>
  <si>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</si>
  <si>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</si>
  <si>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</si>
  <si>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</si>
  <si>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</si>
  <si>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</si>
  <si>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</si>
  <si>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</si>
  <si>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</si>
  <si>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</si>
  <si>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</si>
  <si>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</si>
  <si>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</si>
  <si>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</si>
  <si>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</si>
  <si>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</si>
  <si>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</si>
  <si>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</si>
  <si>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</si>
  <si>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</si>
  <si>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</si>
  <si>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</si>
  <si>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</si>
  <si>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</si>
  <si>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</si>
  <si>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</si>
  <si>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</si>
  <si>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</si>
  <si>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</si>
  <si>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</si>
  <si>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</si>
  <si>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</si>
  <si>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</si>
  <si>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</si>
  <si>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</si>
  <si>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</si>
  <si>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</si>
  <si>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</si>
  <si>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</si>
  <si>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</si>
  <si>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</si>
  <si>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</si>
  <si>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</si>
  <si>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</si>
  <si>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</si>
  <si>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</si>
  <si>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</si>
  <si>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</si>
  <si>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</si>
  <si>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</si>
  <si>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</si>
  <si>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</si>
  <si>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</si>
  <si>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</si>
  <si>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</si>
  <si>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</si>
  <si>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</si>
  <si>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</si>
  <si>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</si>
  <si>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</si>
  <si>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</si>
  <si>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</si>
  <si>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</si>
  <si>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</si>
  <si>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</si>
  <si>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</si>
  <si>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</si>
  <si>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</si>
  <si>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</si>
  <si>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</si>
  <si>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</si>
  <si>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</si>
  <si>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</si>
  <si>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</si>
  <si>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</si>
  <si>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</si>
  <si>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</si>
  <si>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</si>
  <si>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</si>
  <si>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</si>
  <si>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</si>
  <si>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</si>
  <si>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</si>
  <si>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</si>
  <si>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</si>
  <si>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</si>
  <si>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</si>
  <si>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</si>
  <si>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</si>
  <si>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</si>
  <si>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</si>
  <si>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</si>
  <si>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</si>
  <si>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</si>
  <si>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</si>
  <si>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</si>
  <si>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</si>
  <si>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</si>
  <si>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</si>
  <si>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</si>
  <si>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</si>
  <si>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</si>
  <si>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</si>
  <si>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</si>
  <si>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</si>
  <si>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</si>
  <si>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</si>
  <si>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</si>
  <si>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</si>
  <si>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</si>
  <si>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</si>
  <si>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</si>
  <si>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</si>
  <si>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</si>
  <si>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</si>
  <si>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</si>
  <si>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</si>
  <si>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</si>
  <si>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</si>
  <si>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</si>
  <si>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</si>
  <si>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</si>
  <si>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</si>
  <si>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</si>
  <si>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</si>
  <si>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</si>
  <si>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</si>
  <si>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</si>
  <si>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</si>
  <si>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</si>
  <si>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</si>
  <si>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</si>
  <si>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</si>
  <si>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</si>
  <si>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</si>
  <si>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</si>
  <si>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</si>
  <si>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</si>
  <si>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</si>
  <si>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</si>
  <si>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</si>
  <si>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</si>
  <si>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</si>
  <si>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</si>
  <si>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</si>
  <si>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</si>
  <si>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</si>
  <si>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</si>
  <si>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</si>
  <si>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</si>
  <si>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</si>
  <si>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</si>
  <si>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</si>
  <si>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</si>
  <si>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</si>
  <si>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</si>
  <si>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</si>
  <si>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</si>
  <si>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</si>
  <si>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</si>
  <si>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</si>
  <si>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</si>
  <si>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</si>
  <si>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</si>
  <si>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</si>
  <si>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</si>
  <si>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</si>
  <si>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</si>
  <si>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</si>
  <si>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</si>
  <si>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</si>
  <si>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</si>
  <si>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</si>
  <si>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</si>
  <si>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</si>
  <si>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</si>
  <si>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</si>
  <si>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</si>
  <si>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</si>
  <si>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</si>
  <si>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</si>
  <si>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</si>
  <si>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</si>
  <si>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</si>
  <si>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</si>
  <si>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</si>
  <si>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</si>
  <si>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</si>
  <si>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</si>
  <si>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</si>
  <si>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</si>
  <si>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</si>
  <si>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</si>
  <si>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</si>
  <si>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</si>
  <si>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</si>
  <si>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</si>
  <si>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</si>
  <si>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</si>
  <si>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</si>
  <si>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</si>
  <si>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</si>
  <si>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</si>
  <si>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</si>
  <si>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</si>
  <si>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</si>
  <si>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</si>
  <si>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</si>
  <si>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</si>
  <si>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</si>
  <si>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</si>
  <si>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</si>
  <si>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</si>
  <si>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</si>
  <si>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</si>
  <si>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</si>
  <si>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</si>
  <si>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</si>
  <si>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</si>
  <si>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</si>
  <si>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</si>
  <si>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</si>
  <si>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</si>
  <si>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</si>
  <si>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</si>
  <si>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</si>
  <si>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</si>
  <si>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</si>
  <si>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</si>
  <si>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</si>
  <si>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</si>
  <si>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</si>
  <si>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</si>
  <si>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</si>
  <si>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</si>
  <si>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</si>
  <si>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</si>
  <si>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</si>
  <si>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</si>
  <si>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</si>
  <si>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</si>
  <si>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</si>
  <si>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</si>
  <si>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</si>
  <si>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</si>
  <si>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</si>
  <si>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</si>
  <si>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</si>
  <si>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</si>
  <si>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</si>
  <si>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</si>
  <si>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</si>
  <si>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</si>
  <si>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</si>
  <si>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</si>
  <si>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</si>
  <si>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</si>
  <si>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</si>
  <si>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</si>
  <si>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</si>
  <si>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</si>
  <si>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</si>
  <si>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</si>
  <si>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</si>
  <si>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</si>
  <si>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</si>
  <si>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</si>
  <si>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</si>
  <si>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</si>
  <si>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</si>
  <si>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</si>
  <si>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</si>
  <si>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</si>
  <si>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</si>
  <si>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</si>
  <si>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</si>
  <si>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</si>
  <si>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</si>
  <si>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</si>
  <si>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</si>
  <si>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</si>
  <si>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</si>
  <si>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</si>
  <si>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</si>
  <si>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</si>
  <si>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</si>
  <si>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</si>
  <si>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</si>
  <si>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</si>
  <si>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</si>
  <si>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</si>
  <si>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</si>
  <si>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</si>
  <si>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</si>
  <si>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</si>
  <si>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</si>
  <si>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</si>
  <si>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</si>
  <si>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</si>
  <si>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</si>
  <si>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</si>
  <si>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</si>
  <si>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</si>
  <si>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</si>
  <si>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</si>
  <si>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</si>
  <si>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</si>
  <si>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</si>
  <si>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</si>
  <si>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</si>
  <si>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</si>
  <si>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</si>
  <si>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</si>
  <si>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</si>
  <si>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</si>
  <si>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</si>
  <si>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</si>
  <si>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</si>
  <si>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</si>
  <si>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</si>
  <si>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</si>
  <si>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</si>
  <si>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</si>
  <si>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</si>
  <si>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</si>
  <si>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</si>
  <si>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</si>
  <si>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</si>
  <si>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</si>
  <si>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</si>
  <si>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</si>
  <si>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</si>
  <si>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</si>
  <si>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</si>
  <si>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</si>
  <si>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</si>
  <si>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</si>
  <si>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</si>
  <si>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</si>
  <si>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</si>
  <si>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</si>
  <si>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</si>
  <si>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</si>
  <si>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</si>
  <si>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</si>
  <si>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</si>
  <si>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</si>
  <si>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</si>
  <si>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</si>
  <si>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</si>
  <si>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</si>
  <si>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</si>
  <si>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</si>
  <si>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</si>
  <si>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</si>
  <si>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</si>
  <si>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</si>
  <si>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</si>
  <si>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</si>
  <si>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</si>
  <si>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</si>
  <si>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</si>
  <si>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</si>
  <si>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</si>
  <si>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</si>
  <si>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</si>
  <si>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</si>
  <si>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</si>
  <si>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</si>
  <si>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</si>
  <si>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</si>
  <si>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</si>
  <si>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</si>
  <si>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</si>
  <si>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</si>
  <si>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</si>
  <si>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</si>
  <si>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</si>
  <si>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</si>
  <si>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</si>
  <si>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</si>
  <si>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</si>
  <si>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</si>
  <si>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</si>
  <si>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</si>
  <si>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</si>
  <si>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</si>
  <si>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</si>
  <si>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</si>
  <si>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</si>
  <si>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</si>
  <si>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</si>
  <si>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</si>
  <si>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</si>
  <si>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</si>
  <si>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</si>
  <si>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</si>
  <si>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</si>
  <si>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</si>
  <si>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</si>
  <si>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</si>
  <si>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</si>
  <si>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</si>
  <si>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</si>
  <si>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</si>
  <si>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</si>
  <si>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</si>
  <si>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</si>
  <si>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</si>
  <si>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</si>
  <si>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</si>
  <si>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</si>
  <si>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</si>
  <si>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</si>
  <si>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</si>
  <si>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</si>
  <si>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</si>
  <si>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</si>
  <si>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</si>
  <si>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</si>
  <si>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</si>
  <si>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</si>
  <si>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</si>
  <si>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</si>
  <si>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</si>
  <si>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</si>
  <si>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</si>
  <si>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</si>
  <si>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</si>
  <si>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</si>
  <si>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</si>
  <si>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</si>
  <si>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</si>
  <si>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</si>
  <si>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</si>
  <si>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</si>
  <si>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</si>
  <si>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</si>
  <si>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</si>
  <si>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</si>
  <si>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</si>
  <si>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</si>
  <si>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</si>
  <si>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</si>
  <si>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</si>
  <si>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</si>
  <si>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</si>
  <si>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</si>
  <si>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</si>
  <si>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</si>
  <si>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</si>
  <si>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</si>
  <si>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</si>
  <si>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</si>
  <si>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</si>
  <si>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</si>
  <si>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</si>
  <si>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</si>
  <si>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</si>
  <si>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</si>
  <si>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</si>
  <si>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</si>
  <si>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</si>
  <si>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</si>
  <si>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</si>
  <si>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</si>
  <si>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</si>
  <si>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</si>
  <si>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</si>
  <si>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</si>
  <si>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</si>
  <si>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</si>
  <si>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</si>
  <si>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</si>
  <si>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</si>
  <si>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</si>
  <si>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</si>
  <si>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</si>
  <si>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</si>
  <si>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</si>
  <si>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</si>
  <si>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</si>
  <si>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</si>
  <si>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</si>
  <si>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</si>
  <si>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</si>
  <si>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</si>
  <si>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</si>
  <si>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</si>
  <si>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</si>
  <si>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</si>
  <si>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</si>
  <si>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</si>
  <si>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</si>
  <si>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</si>
  <si>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</si>
  <si>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</si>
  <si>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</si>
  <si>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</si>
  <si>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</si>
  <si>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</si>
  <si>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</si>
  <si>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</si>
  <si>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</si>
  <si>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</si>
  <si>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</si>
  <si>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</si>
  <si>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</si>
  <si>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</si>
  <si>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</si>
  <si>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</si>
  <si>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</si>
  <si>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</si>
  <si>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</si>
  <si>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</si>
  <si>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</si>
  <si>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</si>
  <si>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</si>
  <si>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</si>
  <si>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</si>
  <si>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</si>
  <si>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</si>
  <si>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</si>
  <si>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</si>
  <si>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</si>
  <si>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</si>
  <si>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</si>
  <si>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</si>
  <si>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</si>
  <si>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</si>
  <si>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</si>
  <si>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</si>
  <si>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</si>
  <si>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</si>
  <si>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</si>
  <si>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</si>
  <si>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</si>
  <si>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</si>
  <si>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</si>
  <si>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</si>
  <si>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</si>
  <si>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</si>
  <si>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</si>
  <si>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</si>
  <si>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</si>
  <si>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</si>
  <si>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</si>
  <si>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</si>
  <si>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</si>
  <si>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</si>
  <si>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</si>
  <si>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</si>
  <si>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</si>
  <si>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</si>
  <si>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</si>
  <si>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</si>
  <si>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</si>
  <si>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</si>
  <si>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</si>
  <si>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</si>
  <si>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</si>
  <si>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</si>
  <si>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</si>
  <si>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</si>
  <si>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</si>
  <si>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</si>
  <si>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</si>
  <si>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</si>
  <si>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</si>
  <si>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</si>
  <si>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</si>
  <si>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</si>
  <si>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</si>
  <si>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</si>
  <si>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</si>
  <si>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</si>
  <si>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</si>
  <si>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</si>
  <si>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</si>
  <si>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</si>
  <si>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</si>
  <si>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</si>
  <si>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</si>
  <si>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</si>
  <si>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</si>
  <si>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</si>
  <si>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</si>
  <si>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</si>
  <si>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</si>
  <si>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</si>
  <si>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</si>
  <si>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</si>
  <si>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</si>
  <si>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</si>
  <si>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</si>
  <si>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</si>
  <si>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</si>
  <si>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</si>
  <si>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</si>
  <si>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</si>
  <si>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</si>
  <si>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</si>
  <si>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</si>
  <si>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</si>
  <si>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</si>
  <si>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</si>
  <si>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</si>
  <si>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</si>
  <si>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</si>
  <si>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</si>
  <si>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</si>
  <si>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</si>
  <si>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</si>
  <si>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</si>
  <si>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</si>
  <si>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</si>
  <si>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</si>
  <si>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</si>
  <si>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</si>
  <si>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</si>
  <si>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</si>
  <si>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</si>
  <si>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</si>
  <si>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</si>
  <si>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</si>
  <si>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</si>
  <si>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</si>
  <si>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</si>
  <si>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</si>
  <si>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</si>
  <si>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</si>
  <si>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</si>
  <si>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</si>
  <si>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</si>
  <si>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</si>
  <si>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</si>
  <si>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</si>
  <si>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</si>
  <si>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</si>
  <si>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</si>
  <si>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</si>
  <si>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</si>
  <si>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</si>
  <si>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</si>
  <si>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</si>
  <si>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</si>
  <si>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</si>
  <si>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</si>
  <si>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</si>
  <si>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</si>
  <si>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</si>
  <si>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</si>
  <si>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</si>
  <si>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</si>
  <si>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</si>
  <si>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</si>
  <si>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</si>
  <si>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</si>
  <si>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</si>
  <si>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</si>
  <si>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</si>
  <si>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</si>
  <si>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</si>
  <si>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</si>
  <si>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</si>
  <si>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</si>
  <si>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</si>
  <si>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</si>
  <si>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</si>
  <si>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</si>
  <si>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</si>
  <si>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</si>
  <si>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</si>
  <si>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</si>
  <si>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</si>
  <si>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</si>
  <si>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</si>
  <si>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</si>
  <si>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</si>
  <si>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</si>
  <si>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</si>
  <si>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</si>
  <si>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</si>
  <si>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</si>
  <si>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</si>
  <si>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</si>
  <si>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</si>
  <si>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</si>
  <si>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</si>
  <si>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</si>
  <si>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</si>
  <si>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</si>
  <si>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</si>
  <si>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</si>
  <si>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</si>
  <si>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</si>
  <si>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</si>
  <si>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</si>
  <si>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</si>
  <si>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</si>
  <si>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</si>
  <si>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</si>
  <si>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</si>
  <si>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</si>
  <si>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</si>
  <si>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</si>
  <si>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</si>
  <si>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</si>
  <si>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</si>
  <si>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</si>
  <si>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</si>
  <si>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</si>
  <si>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</si>
  <si>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</si>
  <si>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</si>
  <si>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</si>
  <si>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</si>
  <si>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</si>
  <si>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</si>
  <si>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</si>
  <si>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</si>
  <si>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</si>
  <si>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</si>
  <si>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</si>
  <si>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</si>
  <si>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</si>
  <si>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</si>
  <si>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</si>
  <si>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</si>
  <si>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</si>
  <si>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</si>
  <si>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</si>
  <si>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</si>
  <si>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</si>
  <si>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</si>
  <si>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</si>
  <si>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</si>
  <si>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</si>
  <si>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</si>
  <si>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</si>
  <si>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</si>
  <si>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</si>
  <si>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</si>
  <si>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</si>
  <si>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</si>
  <si>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</si>
  <si>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</si>
  <si>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</si>
  <si>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</si>
  <si>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</si>
  <si>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</si>
  <si>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</si>
  <si>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</si>
  <si>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</si>
  <si>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</si>
  <si>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</si>
  <si>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</si>
  <si>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</si>
  <si>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</si>
  <si>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</si>
  <si>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</si>
  <si>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</si>
  <si>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</si>
  <si>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</si>
  <si>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</si>
  <si>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</si>
  <si>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</si>
  <si>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</si>
  <si>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</si>
  <si>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</si>
  <si>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</si>
  <si>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</si>
  <si>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</si>
  <si>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</si>
  <si>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</si>
  <si>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</si>
  <si>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</si>
  <si>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</si>
  <si>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</si>
  <si>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</si>
  <si>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</si>
  <si>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</si>
  <si>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</si>
  <si>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</si>
  <si>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</si>
  <si>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</si>
  <si>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</si>
  <si>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</si>
  <si>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</si>
  <si>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</si>
  <si>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</si>
  <si>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</si>
  <si>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</si>
  <si>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</si>
  <si>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</si>
  <si>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</si>
  <si>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</si>
  <si>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</si>
  <si>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</si>
  <si>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</si>
  <si>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</si>
  <si>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</si>
  <si>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</si>
  <si>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</si>
  <si>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</si>
  <si>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</si>
  <si>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</si>
  <si>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</si>
  <si>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</si>
  <si>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</si>
  <si>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</si>
  <si>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</si>
  <si>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</si>
  <si>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</si>
  <si>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</si>
  <si>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</si>
  <si>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</si>
  <si>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</si>
  <si>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</si>
  <si>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</si>
  <si>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</si>
  <si>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</si>
  <si>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</si>
  <si>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</si>
  <si>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</si>
  <si>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</si>
  <si>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</si>
  <si>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</si>
  <si>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</si>
  <si>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</si>
  <si>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</si>
  <si>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</si>
  <si>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</si>
  <si>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</si>
  <si>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</si>
  <si>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</si>
  <si>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</si>
  <si>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</si>
  <si>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</si>
  <si>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</si>
  <si>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</si>
  <si>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</si>
  <si>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</si>
  <si>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</si>
  <si>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</si>
  <si>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</si>
  <si>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</si>
  <si>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</si>
  <si>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</si>
  <si>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</si>
  <si>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</si>
  <si>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</si>
  <si>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</si>
  <si>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</si>
  <si>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</si>
  <si>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</si>
  <si>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</si>
  <si>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</si>
  <si>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</si>
  <si>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</si>
  <si>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</si>
  <si>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</si>
  <si>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</si>
  <si>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</si>
  <si>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</si>
  <si>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</si>
  <si>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</si>
  <si>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</si>
  <si>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</si>
  <si>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</si>
  <si>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</si>
  <si>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</si>
  <si>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</si>
  <si>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</si>
  <si>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</si>
  <si>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</si>
  <si>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</si>
  <si>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</si>
  <si>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</si>
  <si>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</si>
  <si>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</si>
  <si>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</si>
  <si>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</si>
  <si>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</si>
  <si>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</si>
  <si>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</si>
  <si>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</si>
  <si>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</si>
  <si>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</si>
  <si>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</si>
  <si>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</si>
  <si>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</si>
  <si>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</si>
  <si>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</si>
  <si>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</si>
  <si>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</si>
  <si>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</si>
  <si>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</si>
  <si>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</si>
  <si>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</si>
  <si>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</si>
  <si>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</si>
  <si>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</si>
  <si>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</si>
  <si>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</si>
  <si>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</si>
  <si>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</si>
  <si>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</si>
  <si>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</si>
  <si>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</si>
  <si>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</si>
  <si>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</si>
  <si>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</si>
  <si>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</si>
  <si>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</si>
  <si>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</si>
  <si>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</si>
  <si>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</si>
  <si>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</si>
  <si>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</si>
  <si>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</si>
  <si>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</si>
  <si>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</si>
  <si>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</si>
  <si>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</si>
  <si>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</si>
  <si>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</si>
  <si>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</si>
  <si>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</si>
  <si>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</si>
  <si>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</si>
  <si>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</si>
  <si>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</si>
  <si>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</si>
  <si>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</si>
  <si>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</si>
  <si>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</si>
  <si>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</si>
  <si>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</si>
  <si>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</si>
  <si>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</si>
  <si>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</si>
  <si>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</si>
  <si>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</si>
  <si>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</si>
  <si>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</si>
  <si>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</si>
  <si>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</si>
  <si>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</si>
  <si>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</si>
  <si>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</si>
  <si>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</si>
  <si>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</si>
  <si>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</si>
  <si>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</si>
  <si>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</si>
  <si>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</si>
  <si>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</si>
  <si>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</si>
  <si>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</si>
  <si>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</si>
  <si>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</si>
  <si>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</si>
  <si>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</si>
  <si>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</si>
  <si>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</si>
  <si>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</si>
  <si>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</si>
  <si>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</si>
  <si>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</si>
  <si>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</si>
  <si>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</si>
  <si>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</si>
  <si>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</si>
  <si>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</si>
  <si>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</si>
  <si>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</si>
  <si>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</si>
  <si>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</si>
  <si>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</si>
  <si>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</si>
  <si>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</si>
  <si>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</si>
  <si>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</si>
  <si>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</si>
  <si>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</si>
  <si>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</si>
  <si>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</si>
  <si>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</si>
  <si>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</si>
  <si>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</si>
  <si>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</si>
  <si>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</si>
  <si>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</si>
  <si>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</si>
  <si>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</si>
  <si>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</si>
  <si>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</si>
  <si>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</si>
  <si>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</si>
  <si>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</si>
  <si>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</si>
  <si>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</si>
  <si>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</si>
  <si>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</si>
  <si>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</si>
  <si>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</si>
  <si>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</si>
  <si>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</si>
  <si>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</si>
  <si>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</si>
  <si>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</si>
  <si>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</si>
  <si>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</si>
  <si>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</si>
  <si>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</si>
  <si>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</si>
  <si>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</si>
  <si>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</si>
  <si>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</si>
  <si>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</si>
  <si>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</si>
  <si>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</si>
  <si>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</si>
  <si>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</si>
  <si>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</si>
  <si>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</si>
  <si>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</si>
  <si>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</si>
  <si>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</si>
  <si>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</si>
  <si>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</si>
  <si>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</si>
  <si>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</si>
  <si>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</si>
  <si>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</si>
  <si>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</si>
  <si>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</si>
  <si>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</si>
  <si>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</si>
  <si>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</si>
  <si>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</si>
  <si>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</si>
  <si>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</si>
  <si>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</si>
  <si>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</si>
  <si>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</si>
  <si>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</si>
  <si>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</si>
  <si>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</si>
  <si>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</si>
  <si>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</si>
  <si>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</si>
  <si>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</si>
  <si>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</si>
  <si>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</si>
  <si>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</si>
  <si>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</si>
  <si>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</si>
  <si>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</si>
  <si>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</si>
  <si>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</si>
  <si>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</si>
  <si>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</si>
  <si>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</si>
  <si>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</si>
  <si>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</si>
  <si>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</si>
  <si>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</si>
  <si>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</si>
  <si>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</si>
  <si>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</si>
  <si>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</si>
  <si>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</si>
  <si>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</si>
  <si>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</si>
  <si>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</si>
  <si>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</si>
  <si>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</si>
  <si>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</si>
  <si>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</si>
  <si>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</si>
  <si>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</si>
  <si>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</si>
  <si>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</si>
  <si>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</si>
  <si>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</si>
  <si>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</si>
  <si>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</si>
  <si>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</si>
  <si>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</si>
  <si>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</si>
  <si>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</si>
  <si>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</si>
  <si>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</si>
  <si>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</si>
  <si>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</si>
  <si>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</si>
  <si>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</si>
  <si>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</si>
  <si>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</si>
  <si>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</si>
  <si>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</si>
  <si>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</si>
  <si>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</si>
  <si>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</si>
  <si>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</si>
  <si>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</si>
  <si>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</si>
  <si>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</si>
  <si>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</si>
  <si>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</si>
  <si>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</si>
  <si>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</si>
  <si>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</si>
  <si>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</si>
  <si>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</si>
  <si>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</si>
  <si>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</si>
  <si>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</si>
  <si>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</si>
  <si>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</si>
  <si>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</si>
  <si>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</si>
  <si>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</si>
  <si>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</si>
  <si>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</si>
  <si>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</si>
  <si>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</si>
  <si>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</si>
  <si>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</si>
  <si>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</si>
  <si>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</si>
  <si>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</si>
  <si>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</si>
  <si>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</si>
  <si>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</si>
  <si>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</si>
  <si>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</si>
  <si>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</si>
  <si>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</si>
  <si>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</si>
  <si>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</si>
  <si>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</si>
  <si>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</si>
  <si>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</si>
  <si>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</si>
  <si>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</si>
  <si>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</si>
  <si>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</si>
  <si>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</si>
  <si>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</si>
  <si>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</si>
  <si>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</si>
  <si>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</si>
  <si>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</si>
  <si>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</si>
  <si>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</si>
  <si>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</si>
  <si>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</si>
  <si>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</si>
  <si>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</si>
  <si>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</si>
  <si>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</si>
  <si>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</si>
  <si>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</si>
  <si>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</si>
  <si>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</si>
  <si>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</si>
  <si>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</si>
  <si>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</si>
  <si>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</si>
  <si>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</si>
  <si>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</si>
  <si>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</si>
  <si>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</si>
  <si>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</si>
  <si>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</si>
  <si>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</si>
  <si>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</si>
  <si>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</si>
  <si>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</si>
  <si>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</si>
  <si>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</si>
  <si>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</si>
  <si>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</si>
  <si>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</si>
  <si>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</si>
  <si>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</si>
  <si>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</si>
  <si>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</si>
  <si>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</si>
  <si>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</si>
  <si>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</si>
  <si>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</si>
  <si>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</si>
  <si>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</si>
  <si>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</si>
  <si>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</si>
  <si>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</si>
  <si>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</si>
  <si>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</si>
  <si>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</si>
  <si>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</si>
  <si>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</si>
  <si>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</si>
  <si>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</si>
  <si>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</si>
  <si>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</si>
  <si>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</si>
  <si>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</si>
  <si>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</si>
  <si>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</si>
  <si>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</si>
  <si>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</si>
  <si>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</si>
  <si>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</si>
  <si>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</si>
  <si>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</si>
  <si>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</si>
  <si>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</si>
  <si>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</si>
  <si>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</si>
  <si>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</si>
  <si>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</si>
  <si>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</si>
  <si>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</si>
  <si>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</si>
  <si>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</si>
  <si>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</si>
  <si>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</si>
  <si>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</si>
  <si>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</si>
  <si>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</si>
  <si>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</si>
  <si>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</si>
  <si>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</si>
  <si>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</si>
  <si>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</si>
  <si>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</si>
  <si>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</si>
  <si>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</si>
  <si>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</si>
  <si>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</si>
  <si>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</si>
  <si>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</si>
  <si>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</si>
  <si>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</si>
  <si>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</si>
  <si>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</si>
  <si>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</si>
  <si>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</si>
  <si>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</si>
  <si>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</si>
  <si>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</si>
  <si>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</si>
  <si>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</si>
  <si>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</si>
  <si>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</si>
  <si>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</si>
  <si>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</si>
  <si>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</si>
  <si>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</si>
  <si>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</si>
  <si>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</si>
  <si>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</si>
  <si>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</si>
  <si>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</si>
  <si>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</si>
  <si>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</si>
  <si>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</si>
  <si>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</si>
  <si>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</si>
  <si>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</si>
  <si>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</si>
  <si>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</si>
  <si>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</si>
  <si>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</si>
  <si>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</si>
  <si>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</si>
  <si>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</si>
  <si>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</si>
  <si>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</si>
  <si>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</si>
  <si>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</si>
  <si>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</si>
  <si>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</si>
  <si>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</si>
  <si>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</si>
  <si>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</si>
  <si>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</si>
  <si>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</si>
  <si>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</si>
  <si>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</si>
  <si>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</si>
  <si>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</si>
  <si>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</si>
  <si>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</si>
  <si>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</si>
  <si>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</si>
  <si>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</si>
  <si>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</si>
  <si>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</si>
  <si>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</si>
  <si>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</si>
  <si>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</si>
  <si>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</si>
  <si>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</si>
  <si>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</si>
  <si>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</si>
  <si>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</si>
  <si>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</si>
  <si>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</si>
  <si>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</si>
  <si>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</si>
  <si>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</si>
  <si>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</si>
  <si>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</si>
  <si>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</si>
  <si>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</si>
  <si>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</si>
  <si>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</si>
  <si>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</si>
  <si>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</si>
  <si>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</si>
  <si>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</si>
  <si>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</si>
  <si>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</si>
  <si>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</si>
  <si>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</si>
  <si>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</si>
  <si>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</si>
  <si>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</si>
  <si>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</si>
  <si>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</si>
  <si>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</si>
  <si>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</si>
  <si>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</si>
  <si>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</si>
  <si>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</si>
  <si>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</si>
  <si>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</si>
  <si>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</si>
  <si>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</si>
  <si>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</si>
  <si>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</si>
  <si>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</si>
  <si>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</si>
  <si>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</si>
  <si>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</si>
  <si>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</si>
  <si>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</si>
  <si>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</si>
  <si>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</si>
  <si>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</si>
  <si>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</si>
  <si>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</si>
  <si>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</si>
  <si>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</si>
  <si>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</si>
  <si>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</si>
  <si>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</si>
  <si>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</si>
  <si>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</si>
  <si>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</si>
  <si>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</si>
  <si>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</si>
  <si>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</si>
  <si>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</si>
  <si>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</si>
  <si>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</si>
  <si>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</si>
  <si>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</si>
  <si>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</si>
  <si>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</si>
  <si>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</si>
  <si>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</si>
  <si>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</si>
  <si>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</si>
  <si>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</si>
  <si>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</si>
  <si>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</si>
  <si>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</si>
  <si>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</si>
  <si>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</si>
  <si>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</si>
  <si>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</si>
  <si>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</si>
  <si>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</si>
  <si>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</si>
  <si>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</si>
  <si>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</si>
  <si>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</si>
  <si>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</si>
  <si>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</si>
  <si>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</si>
  <si>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</si>
  <si>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</si>
  <si>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</si>
  <si>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</si>
  <si>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</si>
  <si>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</si>
  <si>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</si>
  <si>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</si>
  <si>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</si>
  <si>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</si>
  <si>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</si>
  <si>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</si>
  <si>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</si>
  <si>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</si>
  <si>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</si>
  <si>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</si>
  <si>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</si>
  <si>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</si>
  <si>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</si>
  <si>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</si>
  <si>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</si>
  <si>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</si>
  <si>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</si>
  <si>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</si>
  <si>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</si>
  <si>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</si>
  <si>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</si>
  <si>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</si>
  <si>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</si>
  <si>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</si>
  <si>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</si>
  <si>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</si>
  <si>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</si>
  <si>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</si>
  <si>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</si>
  <si>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</si>
  <si>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</si>
  <si>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</si>
  <si>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</si>
  <si>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</si>
  <si>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</si>
  <si>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</si>
  <si>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</si>
  <si>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</si>
  <si>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</si>
  <si>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</si>
  <si>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</si>
  <si>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</si>
  <si>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</si>
  <si>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</si>
  <si>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</si>
  <si>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</si>
  <si>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</si>
  <si>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</si>
  <si>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</si>
  <si>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</si>
  <si>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</si>
  <si>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</si>
  <si>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</si>
  <si>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</si>
  <si>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</si>
  <si>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</si>
  <si>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</si>
  <si>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</si>
  <si>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</si>
  <si>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</si>
  <si>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</si>
  <si>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</si>
  <si>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</si>
  <si>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</si>
  <si>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</si>
  <si>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</si>
  <si>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</si>
  <si>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</si>
  <si>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</si>
  <si>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</si>
  <si>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</si>
  <si>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</si>
  <si>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</si>
  <si>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</si>
  <si>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</si>
  <si>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</si>
  <si>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</si>
  <si>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</si>
  <si>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</si>
  <si>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</si>
  <si>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</si>
  <si>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</si>
  <si>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</si>
  <si>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</si>
  <si>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</si>
  <si>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</si>
  <si>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</si>
  <si>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</si>
  <si>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</si>
  <si>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</si>
  <si>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</si>
  <si>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</si>
  <si>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</si>
  <si>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</si>
  <si>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</si>
  <si>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</si>
  <si>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</si>
  <si>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</si>
  <si>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</si>
  <si>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</si>
  <si>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</si>
  <si>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</si>
  <si>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</si>
  <si>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</si>
  <si>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</si>
  <si>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</si>
  <si>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</si>
  <si>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</si>
  <si>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</si>
  <si>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</si>
  <si>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</si>
  <si>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</si>
  <si>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</si>
  <si>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</si>
  <si>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</si>
  <si>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</si>
  <si>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</si>
  <si>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</si>
  <si>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</si>
  <si>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</si>
  <si>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</si>
  <si>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</si>
  <si>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</si>
  <si>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</si>
  <si>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</si>
  <si>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</si>
  <si>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</si>
  <si>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</si>
  <si>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</si>
  <si>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</si>
  <si>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</si>
  <si>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</si>
  <si>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</si>
  <si>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</si>
  <si>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</si>
  <si>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</si>
  <si>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</si>
  <si>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</si>
  <si>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</si>
  <si>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</si>
  <si>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</si>
  <si>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</si>
  <si>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</si>
  <si>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</si>
  <si>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</si>
  <si>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</si>
  <si>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</si>
  <si>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</si>
  <si>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</si>
  <si>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</si>
  <si>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</si>
  <si>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</si>
  <si>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</si>
  <si>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</si>
  <si>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</si>
  <si>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</si>
  <si>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</si>
  <si>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</si>
  <si>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</si>
  <si>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</si>
  <si>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</si>
  <si>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</si>
  <si>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</si>
  <si>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</si>
  <si>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</si>
  <si>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</si>
  <si>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</si>
  <si>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</si>
  <si>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</si>
  <si>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</si>
  <si>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</si>
  <si>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</si>
  <si>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</si>
  <si>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</si>
  <si>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</si>
  <si>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</si>
  <si>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</si>
  <si>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</si>
  <si>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</si>
  <si>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</si>
  <si>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</si>
  <si>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</si>
  <si>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</si>
  <si>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</si>
  <si>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</si>
  <si>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</si>
  <si>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</si>
  <si>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</si>
  <si>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</si>
  <si>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</si>
  <si>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</si>
  <si>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</si>
  <si>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</si>
  <si>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</si>
  <si>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</si>
  <si>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</si>
  <si>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</si>
  <si>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</si>
  <si>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</si>
  <si>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</si>
  <si>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</si>
  <si>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</si>
  <si>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</si>
  <si>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</si>
  <si>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</si>
  <si>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</si>
  <si>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</si>
  <si>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</si>
  <si>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</si>
  <si>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</si>
  <si>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</si>
  <si>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</si>
  <si>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</si>
  <si>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</si>
  <si>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</si>
  <si>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</si>
  <si>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</si>
  <si>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</si>
  <si>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</si>
  <si>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</si>
  <si>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</si>
  <si>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</si>
  <si>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</si>
  <si>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</si>
  <si>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</si>
  <si>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</si>
  <si>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</si>
  <si>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</si>
  <si>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</si>
  <si>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</si>
  <si>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</si>
  <si>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</si>
  <si>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</si>
  <si>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</si>
  <si>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</si>
  <si>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</si>
  <si>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</si>
  <si>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</si>
  <si>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</si>
  <si>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</si>
  <si>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</si>
  <si>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</si>
  <si>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</si>
  <si>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</si>
  <si>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</si>
  <si>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</si>
  <si>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</si>
  <si>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</si>
  <si>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</si>
  <si>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</si>
  <si>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</si>
  <si>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</si>
  <si>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</si>
  <si>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</si>
  <si>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</si>
  <si>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</si>
  <si>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</si>
  <si>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</si>
  <si>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</si>
  <si>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</si>
  <si>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</si>
  <si>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</si>
  <si>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</si>
  <si>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</si>
  <si>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</si>
  <si>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</si>
  <si>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</si>
  <si>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</si>
  <si>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</si>
  <si>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</si>
  <si>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</si>
  <si>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</si>
  <si>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</si>
  <si>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</si>
  <si>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</si>
  <si>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</si>
  <si>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</si>
  <si>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</si>
  <si>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</si>
  <si>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</si>
  <si>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</si>
  <si>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</si>
  <si>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</si>
  <si>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</si>
  <si>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</si>
  <si>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</si>
  <si>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</si>
  <si>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</si>
  <si>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</si>
  <si>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</si>
  <si>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</si>
  <si>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</si>
  <si>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</si>
  <si>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</si>
  <si>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</si>
  <si>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</si>
  <si>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</si>
  <si>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</si>
  <si>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</si>
  <si>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</si>
  <si>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</si>
  <si>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</si>
  <si>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</si>
  <si>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</si>
  <si>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</si>
  <si>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</si>
  <si>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</si>
  <si>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</si>
  <si>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</si>
  <si>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</si>
  <si>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</si>
  <si>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</si>
  <si>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</si>
  <si>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</si>
  <si>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</si>
  <si>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</si>
  <si>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</si>
  <si>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</si>
  <si>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</si>
  <si>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</si>
  <si>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</si>
  <si>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</si>
  <si>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</si>
  <si>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</si>
  <si>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</si>
  <si>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</si>
  <si>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</si>
  <si>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</si>
  <si>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</si>
  <si>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</si>
  <si>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</si>
  <si>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</si>
  <si>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</si>
  <si>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</si>
  <si>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</si>
  <si>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</si>
  <si>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</si>
  <si>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</si>
  <si>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</si>
  <si>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</si>
  <si>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</si>
  <si>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</si>
  <si>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</si>
  <si>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</si>
  <si>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</si>
  <si>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</si>
  <si>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</si>
  <si>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</si>
  <si>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</si>
  <si>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</si>
  <si>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</si>
  <si>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</si>
  <si>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</si>
  <si>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</si>
  <si>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</si>
  <si>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</si>
  <si>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</si>
  <si>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</si>
  <si>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</si>
  <si>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</si>
  <si>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</si>
  <si>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</si>
  <si>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</si>
  <si>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</si>
  <si>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</si>
  <si>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</si>
  <si>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</si>
  <si>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</si>
  <si>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</si>
  <si>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</si>
  <si>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</si>
  <si>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</si>
  <si>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</si>
  <si>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</si>
  <si>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</si>
  <si>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</si>
  <si>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</si>
  <si>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</si>
  <si>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</si>
  <si>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</si>
  <si>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</si>
  <si>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</si>
  <si>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</si>
  <si>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</si>
  <si>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</si>
  <si>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</si>
  <si>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</si>
  <si>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</si>
  <si>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</si>
  <si>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</si>
  <si>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</si>
  <si>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</si>
  <si>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</si>
  <si>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</si>
  <si>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</si>
  <si>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</si>
  <si>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</si>
  <si>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</si>
  <si>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</si>
  <si>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</si>
  <si>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</si>
  <si>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</si>
  <si>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</si>
  <si>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</si>
  <si>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</si>
  <si>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</si>
  <si>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</si>
  <si>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</si>
  <si>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</si>
  <si>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</si>
  <si>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</si>
  <si>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</si>
  <si>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</si>
  <si>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</si>
  <si>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</si>
  <si>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</si>
  <si>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</si>
  <si>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</si>
  <si>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</si>
  <si>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</si>
  <si>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</si>
  <si>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</si>
  <si>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</si>
  <si>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</si>
  <si>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</si>
  <si>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</si>
  <si>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</si>
  <si>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</si>
  <si>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</si>
  <si>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</si>
  <si>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</si>
  <si>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</si>
  <si>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</si>
  <si>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</si>
  <si>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</si>
  <si>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</si>
  <si>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</si>
  <si>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</si>
  <si>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</si>
  <si>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</si>
  <si>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</si>
  <si>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</si>
  <si>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</si>
  <si>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</si>
  <si>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</si>
  <si>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</si>
  <si>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</si>
  <si>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</si>
  <si>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</si>
  <si>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</si>
  <si>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</si>
  <si>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</si>
  <si>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</si>
  <si>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</si>
  <si>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</si>
  <si>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</si>
  <si>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</si>
  <si>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</si>
  <si>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</si>
  <si>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</si>
  <si>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</si>
  <si>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</si>
  <si>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</si>
  <si>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</si>
  <si>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</si>
  <si>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</si>
  <si>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</si>
  <si>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</si>
  <si>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</si>
  <si>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</si>
  <si>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</si>
  <si>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</si>
  <si>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</si>
  <si>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</si>
  <si>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</si>
  <si>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</si>
  <si>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</si>
  <si>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</si>
  <si>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</si>
  <si>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</si>
  <si>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</si>
  <si>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</si>
  <si>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</si>
  <si>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</si>
  <si>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</si>
  <si>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</si>
  <si>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</si>
  <si>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</si>
  <si>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</si>
  <si>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</si>
  <si>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</si>
  <si>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</si>
  <si>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</si>
  <si>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</si>
  <si>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</si>
  <si>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</si>
  <si>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</si>
  <si>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</si>
  <si>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</si>
  <si>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</si>
  <si>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</si>
  <si>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</si>
  <si>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</si>
  <si>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</si>
  <si>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</si>
  <si>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</si>
  <si>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</si>
  <si>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</si>
  <si>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</si>
  <si>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</si>
  <si>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</si>
  <si>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</si>
  <si>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</si>
  <si>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</si>
  <si>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</si>
  <si>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</si>
  <si>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</si>
  <si>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</si>
  <si>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</si>
  <si>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</si>
  <si>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</si>
  <si>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</si>
  <si>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</si>
  <si>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</si>
  <si>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</si>
  <si>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</si>
  <si>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</si>
  <si>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</si>
  <si>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</si>
  <si>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</si>
  <si>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</si>
  <si>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</si>
  <si>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</si>
  <si>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</si>
  <si>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</si>
  <si>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</si>
  <si>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</si>
  <si>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</si>
  <si>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</si>
  <si>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</si>
  <si>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</si>
  <si>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</si>
  <si>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</si>
  <si>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</si>
  <si>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</si>
  <si>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</si>
  <si>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</si>
  <si>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</si>
  <si>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</si>
  <si>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</si>
  <si>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</si>
  <si>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</si>
  <si>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</si>
  <si>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</si>
  <si>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</si>
  <si>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</si>
  <si>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</si>
  <si>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</si>
  <si>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</si>
  <si>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</si>
  <si>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</si>
  <si>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</si>
  <si>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</si>
  <si>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</si>
  <si>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</si>
  <si>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</si>
  <si>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</si>
  <si>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</si>
  <si>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</si>
  <si>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</si>
  <si>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</si>
  <si>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</si>
  <si>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</si>
  <si>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</si>
  <si>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</si>
  <si>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</si>
  <si>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</si>
  <si>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</si>
  <si>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</si>
  <si>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</si>
  <si>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</si>
  <si>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</si>
  <si>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</si>
  <si>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</si>
  <si>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</si>
  <si>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</si>
  <si>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</si>
  <si>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</si>
  <si>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</si>
  <si>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</si>
  <si>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</si>
  <si>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</si>
  <si>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</si>
  <si>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</si>
  <si>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</si>
  <si>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</si>
  <si>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</si>
  <si>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</si>
  <si>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</si>
  <si>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</si>
  <si>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</si>
  <si>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</si>
  <si>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</si>
  <si>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</si>
  <si>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</si>
  <si>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</si>
  <si>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</si>
  <si>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</si>
  <si>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</si>
  <si>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</si>
  <si>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</si>
  <si>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</si>
  <si>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</si>
  <si>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</si>
  <si>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</si>
  <si>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</si>
  <si>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</si>
  <si>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</si>
  <si>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</si>
  <si>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</si>
  <si>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</si>
  <si>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</si>
  <si>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</si>
  <si>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</si>
  <si>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</si>
  <si>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</si>
  <si>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</si>
  <si>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</si>
  <si>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</si>
  <si>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</si>
  <si>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</si>
  <si>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</si>
  <si>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</si>
  <si>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</si>
  <si>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</si>
  <si>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</si>
  <si>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</si>
  <si>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</si>
  <si>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</si>
  <si>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</si>
  <si>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</si>
  <si>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</si>
  <si>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</si>
  <si>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</si>
  <si>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</si>
  <si>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</si>
  <si>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</si>
  <si>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</si>
  <si>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</si>
  <si>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</si>
  <si>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</si>
  <si>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</si>
  <si>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</si>
  <si>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</si>
  <si>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</si>
  <si>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</si>
  <si>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</si>
  <si>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</si>
  <si>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</si>
  <si>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</si>
  <si>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</si>
  <si>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</si>
  <si>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</si>
  <si>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</si>
  <si>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</si>
  <si>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</si>
  <si>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</si>
  <si>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</si>
  <si>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</si>
  <si>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</si>
  <si>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</si>
  <si>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</si>
  <si>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</si>
  <si>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</si>
  <si>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</si>
  <si>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</si>
  <si>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</si>
  <si>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</si>
  <si>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</si>
  <si>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</si>
  <si>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</si>
  <si>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</si>
  <si>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</si>
  <si>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</si>
  <si>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</si>
  <si>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</si>
  <si>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</si>
  <si>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</si>
  <si>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</si>
  <si>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</si>
  <si>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</si>
  <si>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</si>
  <si>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</si>
  <si>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</si>
  <si>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</si>
  <si>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</si>
  <si>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</si>
  <si>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</si>
  <si>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</si>
  <si>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</si>
  <si>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</si>
  <si>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</si>
  <si>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</si>
  <si>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</si>
  <si>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</si>
  <si>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</si>
  <si>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</si>
  <si>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</si>
  <si>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</si>
  <si>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</si>
  <si>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</si>
  <si>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</si>
  <si>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</si>
  <si>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</si>
  <si>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</si>
  <si>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</si>
  <si>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</si>
  <si>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</si>
  <si>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</si>
  <si>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</si>
  <si>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</si>
  <si>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</si>
  <si>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</si>
  <si>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</si>
  <si>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</si>
  <si>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</si>
  <si>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</si>
  <si>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</si>
  <si>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</si>
  <si>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</si>
  <si>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</si>
  <si>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</si>
  <si>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</si>
  <si>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</si>
  <si>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</si>
  <si>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</si>
  <si>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</si>
  <si>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</si>
  <si>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</si>
  <si>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</si>
  <si>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</si>
  <si>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</si>
  <si>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</si>
  <si>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</si>
  <si>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</si>
  <si>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</si>
  <si>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</si>
  <si>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</si>
  <si>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</si>
  <si>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</si>
  <si>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</si>
  <si>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</si>
  <si>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</si>
  <si>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</si>
  <si>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</si>
  <si>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</si>
  <si>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</si>
  <si>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</si>
  <si>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</si>
  <si>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</si>
  <si>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</si>
  <si>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</si>
  <si>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</si>
  <si>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</si>
  <si>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</si>
  <si>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</si>
  <si>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</si>
  <si>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</si>
  <si>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</si>
  <si>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</si>
  <si>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</si>
  <si>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</si>
  <si>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</si>
  <si>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</si>
  <si>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</si>
  <si>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</si>
  <si>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</si>
  <si>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</si>
  <si>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</si>
  <si>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</si>
  <si>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</si>
  <si>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</si>
  <si>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</si>
  <si>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</si>
  <si>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</si>
  <si>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</si>
  <si>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</si>
  <si>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</si>
  <si>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</si>
  <si>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</si>
  <si>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</si>
  <si>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</si>
  <si>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</si>
  <si>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</si>
  <si>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</si>
  <si>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</si>
  <si>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</si>
  <si>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</si>
  <si>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</si>
  <si>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</si>
  <si>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</si>
  <si>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</si>
  <si>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</si>
  <si>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</si>
  <si>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</si>
  <si>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</si>
  <si>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</si>
  <si>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</si>
  <si>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</si>
  <si>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</si>
  <si>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</si>
  <si>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</si>
  <si>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</si>
  <si>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</si>
  <si>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</si>
  <si>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</si>
  <si>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</si>
  <si>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</si>
  <si>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</si>
  <si>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</si>
  <si>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</si>
  <si>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</si>
  <si>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</si>
  <si>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</si>
  <si>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</si>
  <si>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</si>
  <si>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</si>
  <si>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</si>
  <si>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</si>
  <si>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</si>
  <si>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</si>
  <si>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</si>
  <si>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</si>
  <si>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</si>
  <si>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</si>
  <si>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</si>
  <si>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</si>
  <si>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</si>
  <si>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</si>
  <si>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</si>
  <si>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</si>
  <si>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</si>
  <si>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</si>
  <si>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</si>
  <si>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</si>
  <si>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</si>
  <si>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</si>
  <si>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</si>
  <si>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</si>
  <si>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</si>
  <si>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</si>
  <si>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</si>
  <si>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</si>
  <si>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</si>
  <si>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</si>
  <si>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</si>
  <si>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</si>
  <si>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</si>
  <si>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</si>
  <si>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</si>
  <si>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</si>
  <si>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</si>
  <si>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</si>
  <si>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</si>
  <si>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</si>
  <si>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</si>
  <si>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</si>
  <si>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</si>
  <si>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</si>
  <si>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</si>
  <si>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</si>
  <si>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</si>
  <si>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</si>
  <si>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</si>
  <si>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</si>
  <si>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</si>
  <si>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</si>
  <si>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</si>
  <si>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</si>
  <si>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</si>
  <si>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</si>
  <si>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</si>
  <si>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</si>
  <si>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</si>
  <si>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</si>
  <si>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</si>
  <si>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</si>
  <si>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</si>
  <si>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</si>
  <si>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</si>
  <si>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</si>
  <si>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</si>
  <si>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</si>
  <si>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</si>
  <si>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</si>
  <si>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</si>
  <si>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</si>
  <si>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</si>
  <si>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</si>
  <si>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</si>
  <si>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</si>
  <si>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</si>
  <si>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</si>
  <si>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</si>
  <si>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</si>
  <si>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</si>
  <si>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</si>
  <si>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</si>
  <si>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</si>
  <si>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</si>
  <si>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</si>
  <si>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</si>
  <si>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</si>
  <si>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</si>
  <si>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</si>
  <si>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</si>
  <si>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</si>
  <si>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</si>
  <si>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</si>
  <si>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</si>
  <si>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</si>
  <si>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</si>
  <si>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</si>
  <si>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</si>
  <si>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</si>
  <si>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</si>
  <si>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</si>
  <si>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</si>
  <si>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</si>
  <si>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</si>
  <si>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</si>
  <si>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</si>
  <si>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</si>
  <si>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</si>
  <si>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</si>
  <si>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</si>
  <si>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</si>
  <si>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</si>
  <si>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</si>
  <si>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</si>
  <si>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</si>
  <si>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</si>
  <si>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</si>
  <si>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</si>
  <si>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</si>
  <si>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</si>
  <si>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</si>
  <si>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</si>
  <si>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</si>
  <si>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</si>
  <si>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</si>
  <si>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</si>
  <si>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</si>
  <si>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</si>
  <si>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</si>
  <si>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</si>
  <si>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</si>
  <si>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</si>
  <si>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</si>
  <si>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</si>
  <si>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</si>
  <si>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</si>
  <si>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</si>
  <si>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</si>
  <si>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</si>
  <si>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</si>
  <si>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</si>
  <si>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</si>
  <si>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</si>
  <si>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</si>
  <si>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</si>
  <si>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</si>
  <si>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</si>
  <si>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</si>
  <si>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</si>
  <si>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</si>
  <si>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</si>
  <si>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</si>
  <si>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</si>
  <si>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</si>
  <si>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</si>
  <si>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</si>
  <si>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</si>
  <si>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</si>
  <si>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</si>
  <si>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</si>
  <si>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</si>
  <si>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</si>
  <si>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</si>
  <si>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</si>
  <si>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</si>
  <si>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</si>
  <si>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</si>
  <si>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</si>
  <si>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</si>
  <si>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</si>
  <si>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</si>
  <si>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</si>
  <si>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</si>
  <si>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</si>
  <si>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</si>
  <si>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</si>
  <si>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</si>
  <si>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</si>
  <si>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</si>
  <si>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</si>
  <si>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</si>
  <si>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</si>
  <si>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</si>
  <si>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</si>
  <si>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</si>
  <si>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</si>
  <si>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</si>
  <si>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</si>
  <si>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</si>
  <si>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</si>
  <si>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</si>
  <si>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</si>
  <si>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</si>
  <si>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</si>
  <si>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</si>
  <si>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</si>
  <si>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</si>
  <si>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</si>
  <si>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</si>
  <si>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</si>
  <si>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</si>
  <si>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</si>
  <si>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</si>
  <si>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</si>
  <si>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</si>
  <si>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</si>
  <si>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</si>
  <si>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</si>
  <si>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</si>
  <si>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</si>
  <si>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</si>
  <si>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</si>
  <si>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</si>
  <si>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</si>
  <si>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</si>
  <si>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</si>
  <si>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</si>
  <si>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</si>
  <si>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</si>
  <si>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</si>
  <si>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</si>
  <si>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</si>
  <si>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</si>
  <si>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</si>
  <si>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</si>
  <si>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</si>
  <si>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</si>
  <si>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</si>
  <si>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</si>
  <si>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</si>
  <si>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</si>
  <si>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</si>
  <si>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</si>
  <si>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</si>
  <si>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</si>
  <si>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</si>
  <si>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</si>
  <si>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</si>
  <si>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</si>
  <si>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</si>
  <si>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</si>
  <si>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</si>
  <si>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</si>
  <si>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</si>
  <si>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</si>
  <si>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</si>
  <si>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</si>
  <si>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</si>
  <si>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</si>
  <si>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</si>
  <si>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</si>
  <si>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</si>
  <si>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</si>
  <si>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</si>
  <si>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</si>
  <si>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</si>
  <si>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</si>
  <si>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</si>
  <si>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</si>
  <si>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</si>
  <si>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</si>
  <si>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</si>
  <si>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</si>
  <si>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</si>
  <si>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</si>
  <si>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</si>
  <si>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</si>
  <si>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</si>
  <si>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</si>
  <si>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</si>
  <si>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</si>
  <si>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</si>
  <si>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</si>
  <si>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</si>
  <si>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</si>
  <si>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</si>
  <si>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</si>
  <si>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</si>
  <si>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</si>
  <si>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</si>
  <si>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</si>
  <si>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</si>
  <si>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</si>
  <si>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</si>
  <si>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</si>
  <si>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</si>
  <si>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</si>
  <si>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</si>
  <si>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</si>
  <si>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</si>
  <si>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</si>
  <si>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</si>
  <si>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</si>
  <si>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</si>
  <si>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</si>
  <si>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</si>
  <si>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</si>
  <si>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</si>
  <si>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</si>
  <si>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</si>
  <si>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</si>
  <si>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</si>
  <si>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</si>
  <si>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</si>
  <si>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</si>
  <si>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</si>
  <si>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</si>
  <si>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</si>
  <si>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</si>
  <si>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</si>
  <si>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</si>
  <si>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</si>
  <si>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</si>
  <si>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</si>
  <si>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</si>
  <si>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</si>
  <si>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</si>
  <si>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</si>
  <si>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</si>
  <si>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</si>
  <si>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</si>
  <si>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</si>
  <si>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</si>
  <si>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</si>
  <si>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</si>
  <si>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</si>
  <si>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</si>
  <si>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</si>
  <si>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</si>
  <si>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</si>
  <si>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</si>
  <si>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</si>
  <si>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</si>
  <si>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</si>
  <si>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</si>
  <si>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</si>
  <si>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</si>
  <si>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</si>
  <si>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</si>
  <si>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</si>
  <si>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</si>
  <si>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</si>
  <si>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</si>
  <si>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</si>
  <si>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</si>
  <si>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</si>
  <si>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</si>
  <si>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</si>
  <si>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</si>
  <si>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</si>
  <si>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</si>
  <si>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</si>
  <si>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</si>
  <si>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</si>
  <si>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</si>
  <si>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</si>
  <si>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</si>
  <si>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</si>
  <si>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</si>
  <si>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</si>
  <si>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</si>
  <si>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</si>
  <si>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</si>
  <si>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</si>
  <si>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</si>
  <si>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</si>
  <si>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</si>
  <si>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</si>
  <si>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</si>
  <si>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</si>
  <si>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</si>
  <si>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</si>
  <si>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</si>
  <si>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</si>
  <si>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</si>
  <si>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</si>
  <si>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</si>
  <si>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</si>
  <si>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</si>
  <si>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</si>
  <si>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</si>
  <si>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</si>
  <si>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</si>
  <si>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</si>
  <si>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</si>
  <si>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</si>
  <si>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</si>
  <si>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</si>
  <si>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</si>
  <si>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</si>
  <si>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</si>
  <si>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</si>
  <si>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</si>
  <si>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</si>
  <si>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</si>
  <si>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</si>
  <si>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</si>
  <si>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</si>
  <si>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</si>
  <si>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</si>
  <si>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</si>
  <si>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</si>
  <si>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</si>
  <si>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</si>
  <si>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</si>
  <si>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</si>
  <si>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</si>
  <si>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</si>
  <si>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</si>
  <si>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</si>
  <si>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</si>
  <si>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</si>
  <si>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</si>
  <si>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</si>
  <si>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</si>
  <si>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</si>
  <si>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</si>
  <si>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</si>
  <si>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</si>
  <si>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</si>
  <si>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</si>
  <si>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</si>
  <si>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</si>
  <si>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</si>
  <si>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</si>
  <si>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</si>
  <si>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</si>
  <si>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</si>
  <si>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</si>
  <si>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</si>
  <si>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</si>
  <si>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</si>
  <si>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</si>
  <si>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</si>
  <si>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</si>
  <si>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</si>
  <si>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</si>
  <si>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</si>
  <si>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</si>
  <si>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</si>
  <si>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</si>
  <si>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</si>
  <si>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</si>
  <si>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</si>
  <si>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</si>
  <si>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</si>
  <si>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</si>
  <si>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</si>
  <si>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</si>
  <si>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</si>
  <si>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</si>
  <si>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</si>
  <si>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</si>
  <si>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</si>
  <si>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</si>
  <si>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</si>
  <si>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</si>
  <si>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</si>
  <si>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</si>
  <si>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</si>
  <si>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</si>
  <si>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</si>
  <si>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</si>
  <si>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</si>
  <si>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</si>
  <si>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</si>
  <si>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</si>
  <si>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</si>
  <si>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</si>
  <si>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</si>
  <si>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</si>
  <si>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</si>
  <si>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</si>
  <si>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</si>
  <si>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</si>
  <si>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</si>
  <si>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</si>
  <si>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</si>
  <si>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</si>
  <si>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</si>
  <si>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</si>
  <si>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</si>
  <si>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</si>
  <si>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</si>
  <si>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</si>
  <si>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</si>
  <si>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</si>
  <si>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</si>
  <si>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</si>
  <si>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</si>
  <si>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</si>
  <si>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</si>
  <si>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</si>
  <si>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</si>
  <si>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</si>
  <si>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</si>
  <si>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</si>
  <si>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</si>
  <si>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</si>
  <si>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</si>
  <si>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</si>
  <si>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</si>
  <si>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</si>
  <si>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</si>
  <si>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</si>
  <si>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</si>
  <si>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</si>
  <si>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</si>
  <si>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</si>
  <si>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</si>
  <si>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</si>
  <si>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</si>
  <si>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</si>
  <si>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</si>
  <si>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</si>
  <si>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</si>
  <si>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</si>
  <si>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</si>
  <si>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</si>
  <si>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</si>
  <si>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</si>
  <si>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</si>
  <si>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</si>
  <si>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</si>
  <si>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</si>
  <si>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</si>
  <si>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</si>
  <si>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</si>
  <si>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</si>
  <si>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</si>
  <si>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</si>
  <si>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</si>
  <si>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</si>
  <si>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</si>
  <si>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</si>
  <si>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</si>
  <si>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</si>
  <si>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</si>
  <si>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</si>
  <si>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</si>
  <si>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</si>
  <si>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</si>
  <si>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</si>
  <si>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</si>
  <si>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</si>
  <si>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</si>
  <si>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</si>
  <si>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</si>
  <si>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</si>
  <si>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</si>
  <si>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</si>
  <si>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</si>
  <si>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</si>
  <si>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</si>
  <si>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</si>
  <si>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</si>
  <si>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</si>
  <si>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</si>
  <si>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</si>
  <si>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</si>
  <si>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</si>
  <si>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</si>
  <si>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</si>
  <si>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</si>
  <si>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</si>
  <si>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</si>
  <si>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</si>
  <si>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</si>
  <si>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</si>
  <si>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</si>
  <si>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</si>
  <si>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</si>
  <si>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</si>
  <si>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</si>
  <si>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</si>
  <si>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</si>
  <si>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</si>
  <si>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</si>
  <si>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</si>
  <si>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</si>
  <si>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</si>
  <si>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</si>
  <si>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</si>
  <si>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</si>
  <si>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</si>
  <si>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</si>
  <si>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</si>
  <si>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</si>
  <si>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</si>
  <si>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</si>
  <si>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</si>
  <si>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</si>
  <si>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</si>
  <si>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</si>
  <si>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</si>
  <si>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</si>
  <si>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</si>
  <si>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</si>
  <si>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</si>
  <si>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</si>
  <si>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</si>
  <si>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</si>
  <si>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</si>
  <si>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</si>
  <si>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</si>
  <si>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</si>
  <si>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</si>
  <si>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</si>
  <si>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</si>
  <si>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</si>
  <si>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</si>
  <si>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</si>
  <si>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</si>
  <si>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</si>
  <si>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</si>
  <si>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</si>
  <si>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</si>
  <si>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</si>
  <si>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</si>
  <si>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</si>
  <si>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</si>
  <si>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</si>
  <si>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</si>
  <si>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</si>
  <si>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</si>
  <si>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</si>
  <si>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</si>
  <si>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</si>
  <si>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</si>
  <si>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</si>
  <si>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</si>
  <si>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</si>
  <si>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</si>
  <si>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</si>
  <si>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</si>
  <si>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</si>
  <si>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</si>
  <si>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</si>
  <si>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</si>
  <si>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</si>
  <si>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</si>
  <si>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</si>
  <si>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</si>
  <si>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</si>
  <si>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</si>
  <si>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</si>
  <si>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</si>
  <si>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</si>
  <si>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</si>
  <si>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</si>
  <si>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</si>
  <si>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</si>
  <si>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</si>
  <si>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</si>
  <si>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</si>
  <si>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</si>
  <si>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</si>
  <si>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</si>
  <si>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</si>
  <si>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</si>
  <si>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</si>
  <si>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</si>
  <si>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</si>
  <si>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</si>
  <si>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</si>
  <si>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</si>
  <si>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</si>
  <si>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</si>
  <si>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</si>
  <si>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</si>
  <si>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</si>
  <si>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</si>
  <si>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</si>
  <si>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</si>
  <si>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</si>
  <si>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</si>
  <si>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</si>
  <si>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</si>
  <si>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</si>
  <si>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</si>
  <si>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</si>
  <si>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</si>
  <si>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</si>
  <si>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</si>
  <si>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</si>
  <si>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</si>
  <si>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</si>
  <si>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</si>
  <si>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</si>
  <si>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</si>
  <si>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</si>
  <si>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</si>
  <si>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</si>
  <si>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</si>
  <si>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</si>
  <si>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</si>
  <si>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</si>
  <si>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</si>
  <si>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</si>
  <si>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</si>
  <si>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</si>
  <si>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</si>
  <si>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</si>
  <si>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</si>
  <si>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</si>
  <si>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</si>
  <si>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</si>
  <si>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</si>
  <si>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</si>
  <si>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</si>
  <si>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</si>
  <si>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</si>
  <si>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</si>
  <si>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</si>
  <si>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</si>
  <si>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</si>
  <si>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</si>
  <si>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</si>
  <si>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</si>
  <si>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</si>
  <si>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</si>
  <si>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</si>
  <si>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</si>
  <si>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</si>
  <si>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</si>
  <si>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</si>
  <si>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</si>
  <si>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</si>
  <si>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</si>
  <si>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</si>
  <si>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</si>
  <si>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</si>
  <si>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</si>
  <si>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</si>
  <si>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</si>
  <si>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</si>
  <si>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</si>
  <si>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</si>
  <si>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</si>
  <si>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</si>
  <si>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</si>
  <si>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</si>
  <si>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</si>
  <si>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</si>
  <si>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</si>
  <si>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</si>
  <si>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</si>
  <si>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</si>
  <si>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</si>
  <si>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</si>
  <si>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</si>
  <si>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</si>
  <si>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</si>
  <si>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</si>
  <si>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</si>
  <si>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</si>
  <si>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</si>
  <si>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</si>
  <si>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</si>
  <si>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</si>
  <si>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</si>
  <si>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</si>
  <si>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</si>
  <si>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</si>
  <si>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</si>
  <si>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</si>
  <si>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</si>
  <si>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</si>
  <si>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</si>
  <si>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</si>
  <si>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</si>
  <si>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</si>
  <si>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</si>
  <si>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</si>
  <si>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</si>
  <si>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</si>
  <si>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</si>
  <si>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</si>
  <si>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</si>
  <si>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</si>
  <si>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</si>
  <si>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</si>
  <si>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</si>
  <si>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</si>
  <si>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</si>
  <si>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</si>
  <si>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</si>
  <si>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</si>
  <si>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</si>
  <si>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</si>
  <si>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</si>
  <si>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</si>
  <si>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</si>
  <si>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</si>
  <si>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</si>
  <si>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</si>
  <si>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</si>
  <si>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</si>
  <si>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</si>
  <si>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</si>
  <si>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</si>
  <si>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</si>
  <si>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</si>
  <si>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</si>
  <si>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</si>
  <si>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</si>
  <si>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</si>
  <si>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</si>
  <si>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</si>
  <si>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</si>
  <si>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</si>
  <si>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</si>
  <si>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</si>
  <si>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</si>
  <si>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</si>
  <si>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</si>
  <si>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</si>
  <si>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</si>
  <si>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</si>
  <si>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</si>
  <si>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</si>
  <si>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</si>
  <si>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</si>
  <si>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</si>
  <si>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</si>
  <si>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</si>
  <si>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</si>
  <si>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</si>
  <si>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</si>
  <si>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</si>
  <si>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</si>
  <si>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</si>
  <si>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</si>
  <si>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</si>
  <si>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</si>
  <si>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</si>
  <si>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</si>
  <si>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</si>
  <si>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</si>
  <si>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</si>
  <si>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</si>
  <si>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</si>
  <si>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</si>
  <si>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</si>
  <si>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</si>
  <si>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</si>
  <si>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</si>
  <si>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</si>
  <si>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</si>
  <si>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</si>
  <si>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</si>
  <si>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</si>
  <si>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</si>
  <si>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</si>
  <si>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</si>
  <si>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</si>
  <si>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</si>
  <si>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</si>
  <si>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</si>
  <si>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</si>
  <si>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</si>
  <si>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</si>
  <si>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</si>
  <si>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</si>
  <si>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</si>
  <si>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</si>
  <si>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</si>
  <si>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</si>
  <si>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</si>
  <si>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</si>
  <si>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</si>
  <si>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</si>
  <si>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</si>
  <si>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</si>
  <si>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</si>
  <si>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</si>
  <si>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</si>
  <si>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</si>
  <si>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</si>
  <si>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</si>
  <si>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</si>
  <si>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</si>
  <si>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</si>
  <si>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</si>
  <si>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</si>
  <si>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</si>
  <si>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</si>
  <si>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</si>
  <si>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</si>
  <si>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</si>
  <si>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</si>
  <si>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</si>
  <si>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</si>
  <si>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</si>
  <si>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</si>
  <si>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</si>
  <si>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</si>
  <si>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</si>
  <si>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</si>
  <si>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</si>
  <si>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</si>
  <si>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</si>
  <si>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</si>
  <si>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</si>
  <si>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</si>
  <si>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</si>
  <si>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</si>
  <si>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</si>
  <si>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</si>
  <si>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</si>
  <si>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</si>
  <si>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</si>
  <si>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</si>
  <si>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</si>
  <si>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</si>
  <si>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</si>
  <si>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</si>
  <si>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</si>
  <si>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</si>
  <si>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</si>
  <si>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</si>
  <si>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</si>
  <si>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</si>
  <si>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</si>
  <si>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</si>
  <si>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</si>
  <si>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</si>
  <si>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</si>
  <si>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</si>
  <si>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</si>
  <si>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</si>
  <si>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</si>
  <si>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</si>
  <si>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</si>
  <si>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</si>
  <si>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</si>
  <si>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</si>
  <si>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</si>
  <si>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</si>
  <si>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</si>
  <si>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</si>
  <si>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</si>
  <si>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</si>
  <si>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</si>
  <si>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</si>
  <si>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</si>
  <si>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</si>
  <si>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</si>
  <si>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</si>
  <si>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</si>
  <si>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</si>
  <si>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</si>
  <si>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</si>
  <si>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</si>
  <si>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</si>
  <si>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</si>
  <si>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</si>
  <si>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</si>
  <si>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</si>
  <si>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</si>
  <si>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</si>
  <si>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</si>
  <si>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</si>
  <si>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</si>
  <si>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</si>
  <si>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</si>
  <si>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</si>
  <si>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</si>
  <si>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</si>
  <si>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</si>
  <si>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</si>
  <si>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</si>
  <si>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</si>
  <si>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</si>
  <si>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</si>
  <si>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</si>
  <si>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</si>
  <si>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</si>
  <si>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</si>
  <si>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</si>
  <si>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</si>
  <si>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</si>
  <si>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</si>
  <si>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</si>
  <si>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</si>
  <si>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</si>
  <si>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</si>
  <si>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</si>
  <si>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</si>
  <si>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</si>
  <si>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</si>
  <si>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</si>
  <si>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</si>
  <si>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</si>
  <si>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</si>
  <si>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</si>
  <si>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</si>
  <si>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</si>
  <si>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</si>
  <si>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</si>
  <si>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</si>
  <si>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</si>
  <si>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</si>
  <si>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</si>
  <si>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</si>
  <si>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</si>
  <si>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</si>
  <si>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</si>
  <si>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</si>
  <si>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</si>
  <si>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</si>
  <si>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</si>
  <si>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</si>
  <si>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</si>
  <si>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</si>
  <si>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</si>
  <si>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</si>
  <si>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</si>
  <si>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</si>
  <si>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</si>
  <si>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</si>
  <si>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</si>
  <si>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</si>
  <si>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</si>
  <si>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</si>
  <si>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</si>
  <si>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</si>
  <si>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</si>
  <si>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</si>
  <si>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</si>
  <si>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</si>
  <si>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</si>
  <si>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</si>
  <si>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</si>
  <si>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</si>
  <si>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</si>
  <si>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</si>
  <si>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</si>
  <si>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</si>
  <si>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</si>
  <si>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</si>
  <si>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</si>
  <si>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</si>
  <si>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</si>
  <si>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</si>
  <si>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</si>
  <si>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</si>
  <si>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</si>
  <si>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</si>
  <si>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</si>
  <si>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</si>
  <si>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</si>
  <si>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</si>
  <si>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</si>
  <si>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</si>
  <si>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</si>
  <si>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</si>
  <si>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</si>
  <si>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</si>
  <si>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</si>
  <si>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</si>
  <si>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</si>
  <si>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</si>
  <si>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</si>
  <si>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</si>
  <si>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</si>
  <si>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</si>
  <si>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</si>
  <si>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</si>
  <si>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</si>
  <si>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</si>
  <si>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</si>
  <si>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</si>
  <si>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</si>
  <si>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</si>
  <si>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</si>
  <si>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</si>
  <si>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</si>
  <si>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</si>
  <si>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</si>
  <si>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</si>
  <si>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</si>
  <si>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</si>
  <si>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</si>
  <si>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</si>
  <si>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</si>
  <si>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</si>
  <si>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</si>
  <si>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</si>
  <si>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</si>
  <si>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</si>
  <si>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</si>
  <si>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</si>
  <si>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</si>
  <si>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</si>
  <si>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</si>
  <si>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</si>
  <si>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</si>
  <si>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</si>
  <si>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</si>
  <si>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</si>
  <si>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</si>
  <si>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</si>
  <si>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</si>
  <si>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</si>
  <si>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</si>
  <si>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</si>
  <si>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</si>
  <si>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</si>
  <si>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</si>
  <si>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</si>
  <si>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</si>
  <si>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</si>
  <si>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</si>
  <si>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</si>
  <si>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</si>
  <si>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</si>
  <si>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</si>
  <si>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</si>
  <si>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</si>
  <si>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</si>
  <si>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</si>
  <si>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</si>
  <si>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</si>
  <si>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</si>
  <si>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</si>
  <si>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</si>
  <si>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</si>
  <si>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</si>
  <si>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</si>
  <si>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</si>
  <si>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</si>
  <si>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</si>
  <si>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</si>
  <si>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</si>
  <si>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</si>
  <si>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</si>
  <si>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</si>
  <si>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</si>
  <si>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</si>
  <si>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</si>
  <si>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</si>
  <si>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</si>
  <si>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</si>
  <si>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</si>
  <si>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</si>
  <si>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</si>
  <si>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</si>
  <si>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</si>
  <si>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</si>
  <si>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</si>
  <si>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</si>
  <si>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</si>
  <si>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</si>
  <si>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</si>
  <si>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</si>
  <si>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</si>
  <si>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</si>
  <si>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</si>
  <si>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</si>
  <si>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</si>
  <si>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</si>
  <si>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</si>
  <si>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</si>
  <si>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</si>
  <si>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</si>
  <si>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</si>
  <si>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</si>
  <si>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</si>
  <si>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</si>
  <si>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</si>
  <si>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</si>
  <si>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</si>
  <si>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</si>
  <si>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</si>
  <si>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</si>
  <si>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</si>
  <si>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</si>
  <si>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</si>
  <si>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</si>
  <si>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</si>
  <si>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</si>
  <si>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</si>
  <si>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</si>
  <si>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</si>
  <si>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</si>
  <si>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</si>
  <si>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</si>
  <si>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</si>
  <si>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</si>
  <si>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</si>
  <si>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</si>
  <si>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</si>
  <si>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</si>
  <si>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</si>
  <si>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</si>
  <si>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</si>
  <si>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</si>
  <si>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</si>
  <si>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</si>
  <si>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</si>
  <si>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</si>
  <si>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</si>
  <si>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</si>
  <si>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</si>
  <si>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</si>
  <si>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</si>
  <si>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</si>
  <si>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</si>
  <si>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</si>
  <si>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</si>
  <si>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</si>
  <si>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</si>
  <si>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</si>
  <si>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</si>
  <si>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</si>
  <si>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</si>
  <si>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</si>
  <si>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</si>
  <si>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</si>
  <si>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</si>
  <si>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</si>
  <si>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</si>
  <si>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</si>
  <si>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</si>
  <si>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</si>
  <si>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</si>
  <si>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</si>
  <si>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</si>
  <si>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</si>
  <si>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</si>
  <si>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</si>
  <si>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</si>
  <si>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</si>
  <si>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</si>
  <si>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</si>
  <si>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</si>
  <si>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</si>
  <si>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</si>
  <si>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</si>
  <si>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</si>
  <si>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</si>
  <si>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</si>
  <si>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</si>
  <si>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</si>
  <si>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</si>
  <si>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</si>
  <si>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</si>
  <si>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</si>
  <si>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</si>
  <si>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</si>
  <si>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</si>
  <si>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</si>
  <si>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</si>
  <si>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</si>
  <si>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</si>
  <si>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</si>
  <si>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</si>
  <si>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</si>
  <si>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</si>
  <si>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</si>
  <si>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</si>
  <si>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</si>
  <si>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</si>
  <si>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</si>
  <si>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</si>
  <si>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</si>
  <si>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</si>
  <si>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</si>
  <si>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</si>
  <si>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</si>
  <si>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</si>
  <si>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</si>
  <si>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</si>
  <si>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</si>
  <si>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</si>
  <si>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</si>
  <si>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</si>
  <si>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</si>
  <si>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</si>
  <si>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</si>
  <si>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</si>
  <si>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</si>
  <si>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</si>
  <si>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</si>
  <si>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</si>
  <si>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</si>
  <si>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</si>
  <si>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</si>
  <si>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</si>
  <si>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</si>
  <si>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</si>
  <si>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</si>
  <si>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</si>
  <si>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</si>
  <si>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</si>
  <si>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</si>
  <si>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</si>
  <si>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</si>
  <si>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</si>
  <si>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</si>
  <si>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</si>
  <si>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</si>
  <si>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</si>
  <si>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</si>
  <si>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</si>
  <si>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</si>
  <si>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</si>
  <si>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</si>
  <si>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</si>
  <si>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</si>
  <si>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</si>
  <si>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</si>
  <si>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</si>
  <si>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</si>
  <si>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</si>
  <si>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</si>
  <si>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</si>
  <si>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</si>
  <si>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</si>
  <si>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</si>
  <si>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</si>
  <si>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</si>
  <si>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</si>
  <si>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</si>
  <si>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</si>
  <si>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</si>
  <si>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</si>
  <si>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</si>
  <si>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</si>
  <si>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</si>
  <si>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</si>
  <si>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</si>
  <si>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</si>
  <si>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</si>
  <si>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</si>
  <si>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</si>
  <si>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</si>
  <si>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</si>
  <si>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</si>
  <si>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</si>
  <si>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</si>
  <si>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</si>
  <si>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</si>
  <si>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</si>
  <si>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</si>
  <si>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</si>
  <si>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</si>
  <si>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</si>
  <si>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</si>
  <si>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</si>
  <si>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</si>
  <si>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</si>
  <si>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</si>
  <si>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</si>
  <si>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</si>
  <si>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</si>
  <si>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</si>
  <si>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</si>
  <si>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</si>
  <si>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</si>
  <si>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</si>
  <si>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</si>
  <si>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</si>
  <si>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</si>
  <si>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</si>
  <si>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</si>
  <si>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</si>
  <si>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</si>
  <si>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</si>
  <si>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</si>
  <si>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</si>
  <si>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</si>
  <si>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</si>
  <si>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</si>
  <si>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</si>
  <si>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</si>
  <si>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</si>
  <si>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</si>
  <si>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</si>
  <si>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</si>
  <si>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</si>
  <si>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</si>
  <si>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</si>
  <si>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</si>
  <si>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</si>
  <si>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</si>
  <si>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</si>
  <si>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</si>
  <si>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</si>
  <si>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</si>
  <si>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</si>
  <si>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</si>
  <si>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</si>
  <si>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</si>
  <si>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</si>
  <si>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</si>
  <si>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</si>
  <si>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</si>
  <si>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</si>
  <si>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</si>
  <si>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</si>
  <si>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</si>
  <si>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</si>
  <si>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</si>
  <si>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</si>
  <si>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</si>
  <si>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</si>
  <si>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</si>
  <si>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</si>
  <si>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</si>
  <si>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</si>
  <si>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</si>
  <si>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</si>
  <si>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</si>
  <si>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</si>
  <si>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</si>
  <si>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</si>
  <si>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</si>
  <si>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</si>
  <si>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</si>
  <si>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</si>
  <si>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</si>
  <si>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</si>
  <si>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</si>
  <si>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</si>
  <si>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</si>
  <si>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</si>
  <si>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</si>
  <si>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</si>
  <si>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</si>
  <si>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</si>
  <si>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</si>
  <si>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</si>
  <si>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</si>
  <si>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</si>
  <si>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</si>
  <si>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</si>
  <si>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</si>
  <si>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</si>
  <si>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</si>
  <si>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</si>
  <si>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</si>
  <si>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</si>
  <si>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</si>
  <si>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</si>
  <si>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</si>
  <si>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</si>
  <si>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</si>
  <si>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</si>
  <si>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</si>
  <si>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</si>
  <si>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</si>
  <si>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</si>
  <si>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</si>
  <si>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</si>
  <si>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</si>
  <si>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</si>
  <si>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</si>
  <si>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</si>
  <si>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</si>
  <si>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</si>
  <si>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</si>
  <si>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</si>
  <si>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</si>
  <si>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</si>
  <si>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</si>
  <si>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</si>
  <si>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</si>
  <si>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</si>
  <si>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</si>
  <si>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</si>
  <si>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</si>
  <si>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</si>
  <si>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</si>
  <si>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</si>
  <si>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</si>
  <si>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</si>
  <si>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</si>
  <si>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</si>
  <si>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</si>
  <si>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</si>
  <si>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</si>
  <si>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</si>
  <si>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</si>
  <si>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</si>
  <si>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</si>
  <si>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</si>
  <si>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</si>
  <si>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</si>
  <si>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</si>
  <si>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</si>
  <si>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</si>
  <si>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</si>
  <si>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</si>
  <si>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</si>
  <si>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</si>
  <si>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</si>
  <si>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</si>
  <si>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</si>
  <si>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</si>
  <si>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</si>
  <si>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</si>
  <si>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</si>
  <si>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</si>
  <si>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</si>
  <si>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</si>
  <si>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</si>
  <si>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</si>
  <si>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</si>
  <si>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</si>
  <si>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</si>
  <si>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</si>
  <si>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</si>
  <si>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</si>
  <si>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</si>
  <si>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</si>
  <si>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</si>
  <si>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</si>
  <si>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</si>
  <si>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</si>
  <si>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</si>
  <si>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</si>
  <si>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</si>
  <si>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</si>
  <si>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</si>
  <si>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</si>
  <si>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</si>
  <si>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</si>
  <si>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</si>
  <si>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</si>
  <si>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</si>
  <si>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</si>
  <si>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</si>
  <si>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</si>
  <si>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</si>
  <si>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</si>
  <si>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</si>
  <si>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</si>
  <si>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</si>
  <si>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</si>
  <si>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</si>
  <si>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</si>
  <si>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</si>
  <si>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</si>
  <si>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</si>
  <si>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</si>
  <si>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</si>
  <si>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</si>
  <si>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</si>
  <si>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</si>
  <si>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</si>
  <si>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</si>
  <si>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</si>
  <si>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</si>
  <si>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</si>
  <si>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</si>
  <si>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</si>
  <si>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</si>
  <si>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</si>
  <si>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</si>
  <si>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</si>
  <si>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</si>
  <si>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</si>
  <si>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</si>
  <si>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</si>
  <si>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</si>
  <si>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</si>
  <si>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</si>
  <si>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</si>
  <si>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</si>
  <si>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</si>
  <si>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</si>
  <si>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</si>
  <si>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</si>
  <si>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</si>
  <si>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</si>
  <si>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</si>
  <si>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</si>
  <si>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</si>
  <si>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</si>
  <si>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</si>
  <si>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</si>
  <si>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</si>
  <si>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</si>
  <si>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</si>
  <si>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</si>
  <si>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</si>
  <si>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</si>
  <si>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</si>
  <si>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</si>
  <si>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</si>
  <si>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</si>
  <si>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</si>
  <si>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</si>
  <si>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</si>
  <si>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</si>
  <si>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</si>
  <si>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</si>
  <si>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</si>
  <si>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</si>
  <si>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</si>
  <si>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</si>
  <si>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</si>
  <si>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</si>
  <si>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</si>
  <si>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</si>
  <si>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</si>
  <si>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</si>
  <si>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</si>
  <si>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</si>
  <si>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</si>
  <si>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</si>
  <si>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</si>
  <si>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</si>
  <si>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</si>
  <si>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</si>
  <si>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</si>
  <si>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</si>
  <si>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</si>
  <si>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</si>
  <si>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</si>
  <si>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</si>
  <si>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</si>
  <si>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</si>
  <si>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</si>
  <si>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</si>
  <si>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</si>
  <si>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</si>
  <si>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</si>
  <si>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</si>
  <si>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</si>
  <si>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</si>
  <si>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</si>
  <si>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</si>
  <si>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</si>
  <si>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</si>
  <si>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</si>
  <si>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</si>
  <si>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</si>
  <si>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</si>
  <si>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</si>
  <si>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</si>
  <si>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</si>
  <si>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</si>
  <si>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</si>
  <si>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</si>
  <si>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</si>
  <si>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</si>
  <si>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</si>
  <si>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</si>
  <si>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</si>
  <si>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</si>
  <si>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</si>
  <si>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</si>
  <si>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</si>
  <si>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</si>
  <si>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</si>
  <si>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</si>
  <si>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</si>
  <si>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</si>
  <si>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</si>
  <si>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</si>
  <si>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</si>
  <si>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</si>
  <si>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</si>
  <si>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</si>
  <si>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</si>
  <si>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</si>
  <si>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</si>
  <si>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</si>
  <si>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</si>
  <si>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</si>
  <si>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</si>
  <si>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</si>
  <si>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</si>
  <si>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</si>
  <si>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</si>
  <si>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</si>
  <si>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</si>
  <si>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</si>
  <si>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</si>
  <si>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</si>
  <si>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</si>
  <si>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</si>
  <si>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</si>
  <si>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</si>
  <si>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</si>
  <si>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</si>
  <si>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</si>
  <si>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</si>
  <si>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</si>
  <si>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</si>
  <si>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</si>
  <si>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</si>
  <si>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</si>
  <si>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</si>
  <si>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</si>
  <si>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</si>
  <si>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</si>
  <si>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</si>
  <si>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</si>
  <si>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</si>
  <si>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</si>
  <si>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</si>
  <si>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</si>
  <si>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</si>
  <si>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</si>
  <si>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</si>
  <si>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</si>
  <si>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</si>
  <si>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</si>
  <si>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</si>
  <si>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</si>
  <si>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</si>
  <si>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</si>
  <si>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</si>
  <si>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</si>
  <si>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</si>
  <si>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</si>
  <si>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</si>
  <si>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</si>
  <si>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</si>
  <si>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</si>
  <si>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</si>
  <si>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</si>
  <si>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</si>
  <si>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</si>
  <si>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</si>
  <si>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</si>
  <si>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</si>
  <si>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</si>
  <si>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</si>
  <si>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</si>
  <si>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</si>
  <si>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</si>
  <si>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</si>
  <si>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</si>
  <si>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</si>
  <si>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</si>
  <si>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</si>
  <si>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</si>
  <si>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</si>
  <si>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</si>
  <si>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</si>
  <si>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</si>
  <si>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</si>
  <si>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</si>
  <si>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</si>
  <si>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</si>
  <si>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</si>
  <si>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</si>
  <si>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</si>
  <si>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</si>
  <si>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</si>
  <si>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</si>
  <si>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</si>
  <si>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</si>
  <si>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</si>
  <si>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</si>
  <si>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</si>
  <si>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</si>
  <si>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</si>
  <si>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</si>
  <si>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</si>
  <si>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</si>
  <si>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</si>
  <si>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</si>
  <si>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</si>
  <si>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</si>
  <si>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</si>
  <si>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</si>
  <si>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</si>
  <si>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</si>
  <si>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</si>
  <si>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</si>
  <si>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</si>
  <si>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</si>
  <si>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</si>
  <si>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</si>
  <si>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</si>
  <si>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</si>
  <si>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</si>
  <si>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</si>
  <si>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</si>
  <si>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</si>
  <si>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</si>
  <si>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</si>
  <si>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</si>
  <si>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</si>
  <si>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</si>
  <si>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</si>
  <si>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</si>
  <si>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</si>
  <si>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</si>
  <si>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</si>
  <si>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</si>
  <si>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</si>
  <si>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</si>
  <si>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</si>
  <si>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</si>
  <si>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</si>
  <si>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</si>
  <si>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</si>
  <si>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</si>
  <si>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</si>
  <si>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</si>
  <si>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</si>
  <si>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</si>
  <si>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</si>
  <si>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</si>
  <si>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</si>
  <si>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</si>
  <si>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</si>
  <si>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</si>
  <si>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</si>
  <si>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</si>
  <si>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</si>
  <si>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</si>
  <si>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</si>
  <si>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</si>
  <si>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</si>
  <si>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</si>
  <si>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</si>
  <si>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</si>
  <si>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</si>
  <si>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</si>
  <si>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</si>
  <si>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</si>
  <si>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</si>
  <si>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</si>
  <si>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</si>
  <si>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</si>
  <si>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</si>
  <si>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</si>
  <si>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</si>
  <si>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</si>
  <si>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</si>
  <si>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</si>
  <si>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</si>
  <si>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</si>
  <si>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</si>
  <si>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</si>
  <si>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</si>
  <si>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</si>
  <si>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</si>
  <si>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</si>
  <si>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</si>
  <si>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</si>
  <si>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</si>
  <si>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</si>
  <si>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</si>
  <si>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</si>
  <si>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</si>
  <si>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</si>
  <si>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</si>
  <si>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</si>
  <si>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</si>
  <si>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</si>
  <si>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</si>
  <si>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</si>
  <si>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</si>
  <si>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</si>
  <si>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</si>
  <si>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</si>
  <si>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</si>
  <si>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</si>
  <si>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</si>
  <si>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</si>
  <si>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</si>
  <si>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</si>
  <si>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</si>
  <si>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</si>
  <si>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</si>
  <si>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</si>
  <si>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</si>
  <si>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</si>
  <si>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</si>
  <si>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</si>
  <si>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</si>
  <si>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</si>
  <si>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</si>
  <si>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</si>
  <si>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</si>
  <si>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</si>
  <si>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</si>
  <si>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</si>
  <si>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</si>
  <si>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</si>
  <si>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</si>
  <si>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</si>
  <si>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</si>
  <si>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</si>
  <si>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</si>
  <si>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</si>
  <si>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</si>
  <si>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</si>
  <si>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</si>
  <si>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</si>
  <si>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</si>
  <si>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</si>
  <si>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</si>
  <si>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</si>
  <si>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</si>
  <si>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</si>
  <si>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</si>
  <si>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</si>
  <si>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</si>
  <si>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</si>
  <si>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</si>
  <si>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</si>
  <si>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</si>
  <si>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</si>
  <si>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</si>
  <si>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</si>
  <si>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</si>
  <si>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</si>
  <si>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</si>
  <si>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</si>
  <si>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</si>
  <si>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</si>
  <si>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</si>
  <si>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</si>
  <si>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</si>
  <si>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</si>
  <si>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</si>
  <si>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</si>
  <si>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</si>
  <si>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</si>
  <si>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</si>
  <si>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</si>
  <si>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</si>
  <si>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</si>
  <si>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</si>
  <si>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</si>
  <si>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</si>
  <si>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</si>
  <si>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</si>
  <si>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</si>
  <si>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</si>
  <si>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</si>
  <si>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</si>
  <si>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</si>
  <si>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</si>
  <si>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</si>
  <si>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</si>
  <si>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</si>
  <si>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</si>
  <si>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</si>
  <si>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</si>
  <si>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</si>
  <si>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</si>
  <si>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</si>
  <si>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</si>
  <si>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</si>
  <si>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</si>
  <si>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</si>
  <si>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</si>
  <si>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</si>
  <si>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</si>
  <si>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</si>
  <si>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</si>
  <si>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</si>
  <si>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</si>
  <si>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</si>
  <si>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</si>
  <si>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</si>
  <si>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</si>
  <si>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</si>
  <si>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</si>
  <si>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</si>
  <si>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</si>
  <si>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</si>
  <si>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</si>
  <si>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</si>
  <si>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</si>
  <si>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</si>
  <si>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</si>
  <si>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</si>
  <si>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</si>
  <si>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</si>
  <si>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</si>
  <si>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</si>
  <si>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</si>
  <si>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</si>
  <si>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</si>
  <si>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</si>
  <si>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</si>
  <si>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</si>
  <si>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</si>
  <si>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</si>
  <si>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</si>
  <si>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</si>
  <si>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</si>
  <si>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</si>
  <si>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</si>
  <si>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</si>
  <si>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</si>
  <si>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</si>
  <si>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</si>
  <si>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</si>
  <si>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</si>
  <si>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</si>
  <si>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</si>
  <si>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</si>
  <si>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</si>
  <si>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</si>
  <si>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</si>
  <si>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</si>
  <si>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</si>
  <si>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</si>
  <si>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</si>
  <si>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</si>
  <si>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</si>
  <si>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</si>
  <si>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</si>
  <si>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</si>
  <si>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</si>
  <si>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</si>
  <si>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</si>
  <si>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</si>
  <si>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</si>
  <si>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</si>
  <si>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</si>
  <si>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</si>
  <si>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</si>
  <si>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</si>
  <si>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</si>
  <si>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</si>
  <si>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</si>
  <si>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</si>
  <si>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</si>
  <si>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</si>
  <si>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</si>
  <si>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</si>
  <si>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</si>
  <si>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</si>
  <si>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</si>
  <si>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</si>
  <si>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</si>
  <si>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</si>
  <si>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</si>
  <si>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</si>
  <si>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</si>
  <si>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</si>
  <si>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</si>
  <si>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</si>
  <si>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</si>
  <si>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</si>
  <si>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</si>
  <si>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</si>
  <si>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</si>
  <si>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</si>
  <si>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</si>
  <si>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</si>
  <si>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</si>
  <si>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</si>
  <si>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</si>
  <si>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</si>
  <si>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</si>
  <si>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</si>
  <si>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</si>
  <si>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</si>
  <si>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</si>
  <si>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</si>
  <si>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</si>
  <si>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</si>
  <si>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</si>
  <si>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</si>
  <si>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</si>
  <si>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</si>
  <si>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</si>
  <si>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</si>
  <si>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</si>
  <si>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</si>
  <si>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</si>
  <si>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</si>
  <si>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</si>
  <si>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</si>
  <si>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</si>
  <si>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</si>
  <si>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</si>
  <si>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</si>
  <si>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</si>
  <si>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</si>
  <si>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</si>
  <si>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</si>
  <si>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</si>
  <si>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</si>
  <si>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</si>
  <si>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</si>
  <si>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</si>
  <si>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</si>
  <si>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</si>
  <si>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</si>
  <si>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</si>
  <si>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</si>
  <si>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</si>
  <si>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</si>
  <si>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</si>
  <si>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</si>
  <si>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</si>
  <si>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</si>
  <si>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</si>
  <si>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</si>
  <si>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</si>
  <si>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</si>
  <si>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</si>
  <si>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</si>
  <si>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</si>
  <si>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</si>
  <si>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</si>
  <si>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</si>
  <si>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</si>
  <si>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</si>
  <si>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</si>
  <si>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</si>
  <si>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</si>
  <si>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</si>
  <si>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</si>
  <si>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</si>
  <si>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</si>
  <si>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</si>
  <si>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</si>
  <si>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</si>
  <si>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</si>
  <si>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</si>
  <si>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</si>
  <si>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</si>
  <si>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</si>
  <si>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</si>
  <si>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</si>
  <si>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</si>
  <si>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</si>
  <si>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</si>
  <si>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</si>
  <si>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</si>
  <si>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</si>
  <si>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</si>
  <si>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</si>
  <si>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</si>
  <si>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</si>
  <si>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</si>
  <si>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</si>
  <si>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</si>
  <si>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</si>
  <si>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</si>
  <si>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</si>
  <si>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</si>
  <si>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</si>
  <si>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</si>
  <si>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</si>
  <si>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</si>
  <si>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</si>
  <si>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</si>
  <si>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</si>
  <si>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</si>
  <si>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</si>
  <si>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</si>
  <si>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</si>
  <si>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</si>
  <si>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</si>
  <si>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</si>
  <si>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</si>
  <si>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</si>
  <si>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</si>
  <si>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</si>
  <si>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</si>
  <si>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</si>
  <si>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</si>
  <si>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</si>
  <si>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</si>
  <si>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</si>
  <si>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</si>
  <si>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</si>
  <si>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</si>
  <si>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</si>
  <si>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</si>
  <si>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</si>
  <si>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</si>
  <si>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</si>
  <si>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</si>
  <si>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</si>
  <si>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</si>
  <si>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</si>
  <si>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</si>
  <si>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</si>
  <si>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</si>
  <si>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</si>
  <si>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</si>
  <si>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</si>
  <si>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</si>
  <si>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</si>
  <si>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</si>
  <si>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</si>
  <si>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</si>
  <si>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</si>
  <si>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</si>
  <si>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</si>
  <si>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</si>
  <si>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</si>
  <si>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</si>
  <si>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</si>
  <si>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</si>
  <si>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</si>
  <si>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</si>
  <si>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</si>
  <si>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</si>
  <si>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</si>
  <si>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</si>
  <si>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</si>
  <si>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</si>
  <si>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</si>
  <si>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</si>
  <si>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</si>
  <si>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</si>
  <si>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</si>
  <si>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</si>
  <si>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</si>
  <si>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</si>
  <si>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</si>
  <si>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</si>
  <si>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</si>
  <si>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</si>
  <si>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</si>
  <si>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</si>
  <si>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</si>
  <si>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</si>
  <si>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</si>
  <si>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</si>
  <si>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</si>
  <si>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</si>
  <si>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</si>
  <si>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</si>
  <si>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</si>
  <si>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</si>
  <si>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</si>
  <si>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</si>
  <si>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</si>
  <si>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</si>
  <si>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</si>
  <si>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</si>
  <si>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</si>
  <si>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</si>
  <si>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</si>
  <si>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</si>
  <si>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</si>
  <si>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</si>
  <si>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</si>
  <si>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</si>
  <si>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</si>
  <si>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</si>
  <si>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</si>
  <si>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</si>
  <si>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</si>
  <si>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</si>
  <si>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</si>
  <si>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</si>
  <si>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</si>
  <si>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</si>
  <si>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</si>
  <si>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</si>
  <si>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</si>
  <si>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</si>
  <si>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</si>
  <si>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</si>
  <si>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</si>
  <si>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</si>
  <si>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</si>
  <si>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</si>
  <si>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</si>
  <si>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</si>
  <si>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</si>
  <si>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</si>
  <si>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</si>
  <si>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</si>
  <si>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</si>
  <si>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</si>
  <si>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</si>
  <si>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</si>
  <si>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</si>
  <si>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</si>
  <si>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</si>
  <si>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</si>
  <si>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</si>
  <si>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</si>
  <si>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</si>
  <si>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</si>
  <si>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</si>
  <si>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</si>
  <si>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</si>
  <si>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</si>
  <si>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</si>
  <si>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</si>
  <si>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</si>
  <si>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</si>
  <si>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</si>
  <si>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</si>
  <si>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</si>
  <si>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</si>
  <si>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</si>
  <si>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</si>
  <si>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</si>
  <si>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</si>
  <si>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</si>
  <si>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</si>
  <si>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</si>
  <si>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</si>
  <si>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</si>
  <si>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</si>
  <si>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</si>
  <si>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</si>
  <si>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</si>
  <si>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</si>
  <si>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</si>
  <si>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</si>
  <si>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</si>
  <si>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</si>
  <si>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</si>
  <si>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</si>
  <si>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</si>
  <si>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</si>
  <si>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</si>
  <si>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</si>
  <si>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</si>
  <si>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</si>
  <si>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</si>
  <si>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</si>
  <si>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</si>
  <si>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</si>
  <si>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</si>
  <si>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</si>
  <si>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</si>
  <si>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</si>
  <si>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</si>
  <si>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</si>
  <si>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</si>
  <si>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</si>
  <si>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</si>
  <si>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</si>
  <si>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</si>
  <si>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</si>
  <si>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</si>
  <si>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</si>
  <si>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</si>
  <si>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</si>
  <si>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</si>
  <si>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</si>
  <si>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</si>
  <si>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</si>
  <si>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</si>
  <si>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</si>
  <si>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</si>
  <si>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</si>
  <si>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</si>
  <si>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</si>
  <si>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</si>
  <si>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</si>
  <si>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</si>
  <si>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</si>
  <si>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</si>
  <si>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</si>
  <si>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</si>
  <si>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</si>
  <si>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</si>
  <si>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</si>
  <si>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</si>
  <si>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</si>
  <si>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</si>
  <si>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</si>
  <si>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</si>
  <si>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</si>
  <si>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</si>
  <si>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</si>
  <si>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</si>
  <si>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</si>
  <si>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</si>
  <si>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</si>
  <si>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</si>
  <si>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</si>
  <si>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</si>
  <si>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</si>
  <si>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</si>
  <si>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</si>
  <si>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</si>
  <si>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</si>
  <si>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</si>
  <si>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</si>
  <si>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</si>
  <si>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</si>
  <si>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</si>
  <si>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</si>
  <si>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</si>
  <si>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</si>
  <si>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</si>
  <si>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</si>
  <si>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</si>
  <si>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</si>
  <si>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</si>
  <si>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</si>
  <si>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</si>
  <si>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</si>
  <si>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</si>
  <si>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</si>
  <si>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</si>
  <si>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</si>
  <si>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</si>
  <si>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</si>
  <si>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</si>
  <si>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</si>
  <si>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</si>
  <si>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</si>
  <si>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</si>
  <si>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</si>
  <si>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</si>
  <si>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</si>
  <si>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</si>
  <si>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</si>
  <si>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</si>
  <si>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</si>
  <si>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</si>
  <si>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</si>
  <si>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</si>
  <si>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</si>
  <si>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</si>
  <si>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</si>
  <si>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</si>
  <si>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</si>
  <si>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</si>
  <si>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</si>
  <si>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</si>
  <si>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</si>
  <si>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</si>
  <si>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</si>
  <si>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</si>
  <si>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</si>
  <si>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</si>
  <si>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</si>
  <si>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</si>
  <si>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</si>
  <si>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</si>
  <si>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</si>
  <si>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</si>
  <si>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</si>
  <si>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</si>
  <si>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</si>
  <si>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</si>
  <si>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</si>
  <si>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</si>
  <si>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</si>
  <si>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</si>
  <si>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</si>
  <si>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</si>
  <si>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</si>
  <si>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</si>
  <si>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</si>
  <si>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</si>
  <si>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</si>
  <si>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</si>
  <si>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</si>
  <si>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</si>
  <si>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</si>
  <si>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</si>
  <si>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</si>
  <si>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</si>
  <si>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</si>
  <si>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</si>
  <si>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</si>
  <si>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</si>
  <si>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</si>
  <si>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</si>
  <si>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</si>
  <si>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</si>
  <si>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</si>
  <si>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</si>
  <si>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</si>
  <si>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</si>
  <si>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</si>
  <si>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</si>
  <si>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</si>
  <si>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</si>
  <si>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</si>
  <si>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</si>
  <si>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</si>
  <si>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</si>
  <si>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</si>
  <si>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</si>
  <si>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</si>
  <si>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</si>
  <si>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</si>
  <si>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</si>
  <si>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</si>
  <si>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</si>
  <si>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</si>
  <si>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</si>
  <si>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</si>
  <si>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</si>
  <si>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</si>
  <si>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</si>
  <si>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</si>
  <si>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</si>
  <si>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</si>
  <si>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</si>
  <si>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</si>
  <si>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</si>
  <si>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</si>
  <si>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</si>
  <si>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</si>
  <si>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</si>
  <si>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</si>
  <si>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</si>
  <si>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</si>
  <si>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</si>
  <si>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</si>
  <si>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</si>
  <si>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</si>
  <si>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</si>
  <si>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</si>
  <si>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</si>
  <si>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</si>
  <si>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</si>
  <si>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</si>
  <si>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</si>
  <si>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</si>
  <si>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</si>
  <si>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</si>
  <si>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</si>
  <si>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</si>
  <si>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</si>
  <si>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</si>
  <si>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</si>
  <si>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</si>
  <si>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</si>
  <si>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</si>
  <si>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</si>
  <si>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</si>
  <si>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</si>
  <si>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</si>
  <si>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</si>
  <si>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</si>
  <si>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</si>
  <si>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</si>
  <si>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</si>
  <si>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</si>
  <si>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</si>
  <si>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</si>
  <si>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</si>
  <si>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</si>
  <si>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</si>
  <si>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</si>
  <si>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</si>
  <si>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</si>
  <si>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</si>
  <si>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</si>
  <si>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</si>
  <si>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</si>
  <si>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</si>
  <si>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</si>
  <si>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</si>
  <si>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</si>
  <si>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</si>
  <si>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</si>
  <si>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</si>
  <si>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</si>
  <si>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</si>
  <si>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</si>
  <si>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</si>
  <si>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</si>
  <si>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</si>
  <si>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</si>
  <si>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</si>
  <si>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</si>
  <si>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</si>
  <si>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</si>
  <si>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</si>
  <si>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</si>
  <si>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</si>
  <si>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</si>
  <si>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</si>
  <si>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</si>
  <si>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</si>
  <si>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</si>
  <si>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</si>
  <si>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</si>
  <si>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</si>
  <si>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</si>
  <si>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</si>
  <si>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</si>
  <si>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</si>
  <si>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</si>
  <si>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</si>
  <si>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</si>
  <si>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</si>
  <si>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</si>
  <si>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</si>
  <si>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</si>
  <si>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</si>
  <si>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</si>
  <si>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</si>
  <si>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</si>
  <si>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</si>
  <si>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</si>
  <si>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</si>
  <si>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</si>
  <si>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</si>
  <si>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</si>
  <si>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</si>
  <si>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</si>
  <si>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</si>
  <si>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</si>
  <si>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</si>
  <si>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</si>
  <si>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</si>
  <si>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</si>
  <si>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</si>
  <si>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</si>
  <si>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</si>
  <si>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</si>
  <si>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</si>
  <si>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</si>
  <si>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</si>
  <si>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</si>
  <si>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</si>
  <si>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</si>
  <si>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</si>
  <si>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</si>
  <si>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</si>
  <si>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</si>
  <si>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</si>
  <si>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</si>
  <si>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</si>
  <si>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</si>
  <si>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</si>
  <si>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</si>
  <si>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</si>
  <si>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</si>
  <si>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</si>
  <si>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</si>
  <si>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</si>
  <si>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</si>
  <si>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</si>
  <si>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</si>
  <si>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</si>
  <si>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</si>
  <si>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</si>
  <si>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</si>
  <si>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</si>
  <si>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</si>
  <si>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</si>
  <si>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</si>
  <si>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</si>
  <si>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</si>
  <si>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</si>
  <si>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</si>
  <si>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</si>
  <si>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</si>
  <si>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</si>
  <si>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</si>
  <si>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</si>
  <si>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</si>
  <si>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</si>
  <si>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</si>
  <si>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</si>
  <si>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</si>
  <si>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</si>
  <si>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</si>
  <si>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</si>
  <si>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</si>
  <si>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</si>
  <si>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</si>
  <si>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</si>
  <si>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</si>
  <si>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</si>
  <si>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</si>
  <si>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</si>
  <si>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</si>
  <si>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</si>
  <si>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</si>
  <si>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</si>
  <si>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</si>
  <si>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</si>
  <si>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</si>
  <si>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</si>
  <si>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</si>
  <si>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</si>
  <si>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</si>
  <si>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</si>
  <si>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</si>
  <si>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</si>
  <si>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</si>
  <si>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</si>
  <si>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</si>
  <si>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</si>
  <si>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</si>
  <si>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</si>
  <si>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</si>
  <si>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</si>
  <si>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</si>
  <si>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</si>
  <si>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</si>
  <si>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</si>
  <si>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</si>
  <si>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</si>
  <si>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</si>
  <si>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</si>
  <si>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</si>
  <si>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</si>
  <si>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</si>
  <si>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</si>
  <si>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</si>
  <si>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</si>
  <si>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</si>
  <si>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</si>
  <si>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</si>
  <si>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</si>
  <si>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</si>
  <si>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</si>
  <si>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</si>
  <si>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</si>
  <si>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</si>
  <si>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</si>
  <si>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</si>
  <si>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</si>
  <si>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</si>
  <si>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</si>
  <si>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</si>
  <si>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</si>
  <si>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</si>
  <si>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</si>
  <si>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</si>
  <si>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</si>
  <si>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</si>
  <si>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</si>
  <si>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</si>
  <si>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</si>
  <si>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</si>
  <si>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</si>
  <si>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</si>
  <si>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</si>
  <si>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</si>
  <si>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</si>
  <si>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</si>
  <si>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</si>
  <si>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</si>
  <si>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</si>
  <si>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</si>
  <si>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</si>
  <si>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</si>
  <si>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</si>
  <si>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</si>
  <si>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</si>
  <si>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</si>
  <si>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</si>
  <si>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</si>
  <si>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</si>
  <si>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</si>
  <si>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</si>
  <si>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</si>
  <si>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</si>
  <si>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</si>
  <si>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</si>
  <si>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</si>
  <si>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</si>
  <si>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</si>
  <si>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</si>
  <si>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</si>
  <si>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</si>
  <si>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</si>
  <si>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</si>
  <si>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</si>
  <si>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</si>
  <si>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</si>
  <si>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</si>
  <si>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</si>
  <si>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</si>
  <si>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</si>
  <si>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</si>
  <si>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</si>
  <si>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</si>
  <si>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</si>
  <si>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</si>
  <si>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</si>
  <si>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</si>
  <si>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</si>
  <si>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</si>
  <si>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</si>
  <si>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</si>
  <si>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</si>
  <si>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</si>
  <si>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</si>
  <si>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</si>
  <si>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</si>
  <si>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</si>
  <si>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</si>
  <si>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</si>
  <si>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</si>
  <si>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</si>
  <si>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</si>
  <si>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</si>
  <si>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</si>
  <si>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</si>
  <si>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</si>
  <si>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</si>
  <si>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</si>
  <si>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</si>
  <si>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</si>
  <si>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</si>
  <si>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</si>
  <si>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</si>
  <si>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</si>
  <si>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</si>
  <si>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</si>
  <si>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</si>
  <si>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</si>
  <si>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</si>
  <si>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</si>
  <si>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</si>
  <si>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</si>
  <si>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</si>
  <si>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</si>
  <si>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</si>
  <si>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</si>
  <si>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</si>
  <si>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</si>
  <si>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</si>
  <si>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</si>
  <si>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</si>
  <si>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</si>
  <si>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</si>
  <si>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</si>
  <si>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</si>
  <si>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</si>
  <si>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</si>
  <si>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</si>
  <si>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</si>
  <si>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</si>
  <si>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</si>
  <si>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</si>
  <si>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</si>
  <si>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</si>
  <si>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</si>
  <si>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</si>
  <si>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</si>
  <si>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</si>
  <si>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</si>
  <si>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</si>
  <si>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</si>
  <si>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</si>
  <si>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</si>
  <si>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</si>
  <si>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</si>
  <si>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</si>
  <si>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</si>
  <si>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</si>
  <si>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</si>
  <si>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</si>
  <si>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</si>
  <si>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</si>
  <si>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</si>
  <si>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</si>
  <si>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</si>
  <si>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</si>
  <si>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</si>
  <si>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</si>
  <si>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</si>
  <si>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</si>
  <si>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</si>
  <si>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</si>
  <si>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</si>
  <si>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</si>
  <si>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</si>
  <si>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</si>
  <si>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</si>
  <si>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</si>
  <si>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</si>
  <si>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</si>
  <si>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</si>
  <si>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</si>
  <si>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</si>
  <si>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</si>
  <si>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</si>
  <si>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</si>
  <si>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</si>
  <si>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</si>
  <si>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</si>
  <si>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</si>
  <si>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</si>
  <si>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</si>
  <si>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</si>
  <si>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</si>
  <si>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</si>
  <si>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</si>
  <si>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</si>
  <si>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</si>
  <si>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</si>
  <si>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</si>
  <si>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</si>
  <si>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</si>
  <si>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</si>
  <si>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</si>
  <si>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</si>
  <si>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</si>
  <si>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</si>
  <si>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</si>
  <si>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</si>
  <si>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</si>
  <si>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</si>
  <si>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</si>
  <si>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</si>
  <si>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</si>
  <si>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</si>
  <si>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</si>
  <si>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</si>
  <si>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</si>
  <si>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</si>
  <si>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</si>
  <si>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</si>
  <si>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</si>
  <si>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</si>
  <si>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</si>
  <si>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</si>
  <si>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</si>
  <si>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</si>
  <si>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</si>
  <si>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</si>
  <si>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</si>
  <si>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</si>
  <si>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</si>
  <si>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</si>
  <si>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</si>
  <si>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</si>
  <si>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</si>
  <si>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</si>
  <si>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</si>
  <si>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</si>
  <si>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</si>
  <si>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</si>
  <si>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</si>
  <si>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</si>
  <si>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</si>
  <si>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</si>
  <si>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</si>
  <si>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</si>
  <si>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</si>
  <si>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</si>
  <si>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</si>
  <si>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</si>
  <si>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</si>
  <si>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</si>
  <si>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</si>
  <si>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</si>
  <si>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</si>
  <si>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</si>
  <si>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</si>
  <si>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</si>
  <si>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</si>
  <si>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</si>
  <si>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</si>
  <si>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</si>
  <si>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</si>
  <si>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</si>
  <si>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</si>
  <si>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</si>
  <si>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</si>
  <si>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</si>
  <si>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</si>
  <si>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</si>
  <si>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</si>
  <si>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</si>
  <si>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</si>
  <si>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</si>
  <si>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</si>
  <si>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</si>
  <si>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</si>
  <si>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</si>
  <si>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</si>
  <si>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</si>
  <si>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</si>
  <si>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</si>
  <si>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</si>
  <si>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</si>
  <si>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</si>
  <si>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</si>
  <si>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</si>
  <si>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</si>
  <si>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</si>
  <si>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</si>
  <si>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</si>
  <si>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</si>
  <si>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</si>
  <si>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</si>
  <si>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</si>
  <si>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</si>
  <si>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</si>
  <si>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</si>
  <si>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</si>
  <si>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</si>
  <si>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</si>
  <si>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</si>
  <si>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</si>
  <si>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</si>
  <si>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</si>
  <si>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</si>
  <si>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</si>
  <si>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</si>
  <si>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</si>
  <si>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</si>
  <si>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</si>
  <si>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</si>
  <si>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</si>
  <si>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</si>
  <si>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</si>
  <si>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</si>
  <si>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</si>
  <si>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</si>
  <si>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</si>
  <si>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</si>
  <si>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</si>
  <si>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</si>
  <si>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</si>
  <si>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</si>
  <si>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</si>
  <si>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</si>
  <si>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</si>
  <si>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</si>
  <si>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</si>
  <si>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</si>
  <si>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</si>
  <si>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</si>
  <si>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</si>
  <si>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</si>
  <si>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</si>
  <si>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</si>
  <si>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</si>
  <si>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</si>
  <si>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</si>
  <si>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</si>
  <si>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</si>
  <si>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</si>
  <si>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</si>
  <si>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</si>
  <si>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</si>
  <si>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</si>
  <si>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</si>
  <si>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</si>
  <si>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</si>
  <si>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</si>
  <si>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</si>
  <si>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</si>
  <si>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</si>
  <si>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</si>
  <si>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</si>
  <si>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</si>
  <si>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</si>
  <si>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</si>
  <si>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</si>
  <si>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</si>
  <si>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</si>
  <si>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</si>
  <si>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</si>
  <si>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</si>
  <si>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</si>
  <si>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</si>
  <si>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</si>
  <si>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</si>
  <si>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</si>
  <si>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</si>
  <si>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</si>
  <si>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</si>
  <si>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</si>
  <si>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</si>
  <si>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</si>
  <si>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</si>
  <si>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</si>
  <si>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</si>
  <si>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</si>
  <si>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</si>
  <si>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</si>
  <si>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</si>
  <si>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</si>
  <si>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</si>
  <si>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</si>
  <si>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</si>
  <si>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</si>
  <si>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</si>
  <si>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</si>
  <si>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</si>
  <si>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</si>
  <si>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</si>
  <si>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</si>
  <si>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</si>
  <si>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</si>
  <si>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</si>
  <si>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</si>
  <si>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</si>
  <si>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</si>
  <si>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</si>
  <si>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</si>
  <si>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</si>
  <si>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</si>
  <si>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</si>
  <si>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</si>
  <si>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</si>
  <si>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</si>
  <si>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</si>
  <si>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</si>
  <si>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</si>
  <si>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</si>
  <si>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</si>
  <si>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</si>
  <si>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</si>
  <si>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</si>
  <si>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</si>
  <si>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</si>
  <si>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</si>
  <si>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</si>
  <si>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</si>
  <si>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</si>
  <si>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</si>
  <si>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</si>
  <si>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</si>
  <si>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</si>
  <si>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</si>
  <si>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</si>
  <si>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</si>
  <si>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</si>
  <si>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</si>
  <si>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</si>
  <si>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</si>
  <si>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</si>
  <si>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</si>
  <si>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</si>
  <si>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</si>
  <si>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</si>
  <si>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</si>
  <si>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</si>
  <si>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</si>
  <si>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</si>
  <si>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</si>
  <si>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</si>
  <si>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</si>
  <si>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</si>
  <si>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</si>
  <si>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</si>
  <si>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</si>
  <si>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</si>
  <si>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</si>
  <si>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</si>
  <si>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</si>
  <si>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</si>
  <si>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</si>
  <si>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</si>
  <si>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</si>
  <si>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</si>
  <si>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</si>
  <si>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</si>
  <si>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</si>
  <si>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</si>
  <si>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</si>
  <si>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</si>
  <si>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</si>
  <si>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</si>
  <si>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</si>
  <si>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</si>
  <si>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</si>
  <si>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</si>
  <si>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</si>
  <si>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</si>
  <si>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</si>
  <si>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</si>
  <si>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</si>
  <si>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</si>
  <si>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</si>
  <si>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</si>
  <si>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</si>
  <si>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</si>
  <si>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</si>
  <si>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</si>
  <si>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</si>
  <si>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</si>
  <si>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</si>
  <si>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</si>
  <si>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</si>
  <si>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</si>
  <si>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</si>
  <si>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</si>
  <si>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</si>
  <si>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</si>
  <si>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</si>
  <si>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</si>
  <si>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</si>
  <si>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</si>
  <si>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</si>
  <si>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</si>
  <si>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</si>
  <si>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</si>
  <si>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</si>
  <si>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</si>
  <si>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</si>
  <si>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</si>
  <si>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</si>
  <si>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</si>
  <si>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</si>
  <si>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</si>
  <si>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</si>
  <si>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</si>
  <si>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</si>
  <si>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</si>
  <si>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</si>
  <si>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</si>
  <si>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</si>
  <si>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</si>
  <si>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</si>
  <si>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</si>
  <si>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</si>
  <si>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</si>
  <si>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</si>
  <si>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</si>
  <si>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</si>
  <si>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</si>
  <si>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</si>
  <si>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</si>
  <si>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</si>
  <si>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</si>
  <si>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</si>
  <si>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</si>
  <si>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</si>
  <si>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</si>
  <si>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</si>
  <si>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</si>
  <si>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</si>
  <si>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</si>
  <si>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</si>
  <si>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</si>
  <si>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</si>
  <si>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</si>
  <si>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</si>
  <si>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</si>
  <si>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</si>
  <si>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</si>
  <si>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</si>
  <si>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</si>
  <si>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</si>
  <si>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</si>
  <si>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</si>
  <si>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</si>
  <si>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</si>
  <si>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</si>
  <si>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</si>
  <si>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</si>
  <si>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</si>
  <si>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</si>
  <si>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</si>
  <si>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</si>
  <si>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</si>
  <si>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</si>
  <si>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</si>
  <si>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</si>
  <si>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</si>
  <si>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</si>
  <si>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</si>
  <si>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</si>
  <si>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</si>
  <si>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</si>
  <si>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</si>
  <si>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</si>
  <si>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</si>
  <si>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</si>
  <si>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</si>
  <si>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</si>
  <si>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</si>
  <si>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</si>
  <si>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</si>
  <si>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</si>
  <si>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</si>
  <si>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</si>
  <si>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</si>
  <si>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</si>
  <si>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</si>
  <si>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</si>
  <si>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</si>
  <si>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</si>
  <si>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</si>
  <si>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</si>
  <si>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</si>
  <si>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</si>
  <si>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</si>
  <si>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</si>
  <si>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</si>
  <si>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</si>
  <si>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</si>
  <si>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</si>
  <si>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</si>
  <si>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</si>
  <si>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</si>
  <si>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</si>
  <si>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</si>
  <si>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</si>
  <si>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</si>
  <si>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</si>
  <si>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</si>
  <si>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</si>
  <si>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</si>
  <si>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</si>
  <si>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</si>
  <si>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</si>
  <si>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</si>
  <si>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</si>
  <si>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</si>
  <si>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</si>
  <si>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</si>
  <si>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</si>
  <si>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</si>
  <si>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</si>
  <si>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</si>
  <si>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</si>
  <si>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</si>
  <si>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</si>
  <si>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</si>
  <si>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</si>
  <si>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</si>
  <si>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</si>
  <si>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</si>
  <si>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</si>
  <si>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</si>
  <si>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</si>
  <si>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</si>
  <si>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</si>
  <si>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</si>
  <si>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</si>
  <si>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</si>
  <si>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</si>
  <si>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</si>
  <si>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</si>
  <si>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</si>
  <si>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</si>
  <si>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</si>
  <si>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</si>
  <si>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</si>
  <si>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</si>
  <si>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</si>
  <si>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</si>
  <si>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</si>
  <si>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</si>
  <si>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</si>
  <si>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</si>
  <si>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</si>
  <si>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</si>
  <si>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</si>
  <si>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</si>
  <si>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</si>
  <si>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</si>
  <si>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</si>
  <si>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</si>
  <si>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</si>
  <si>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</si>
  <si>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</si>
  <si>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</si>
  <si>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</si>
  <si>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</si>
  <si>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</si>
  <si>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</si>
  <si>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</si>
  <si>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</si>
  <si>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</si>
  <si>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</si>
  <si>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</si>
  <si>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</si>
  <si>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</si>
  <si>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</si>
  <si>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</si>
  <si>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</si>
  <si>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</si>
  <si>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</si>
  <si>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</si>
  <si>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</si>
  <si>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</si>
  <si>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</si>
  <si>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</si>
  <si>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</si>
  <si>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</si>
  <si>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</si>
  <si>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</si>
  <si>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</si>
  <si>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</si>
  <si>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</si>
  <si>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</si>
  <si>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</si>
  <si>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</si>
  <si>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</si>
  <si>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</si>
  <si>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</si>
  <si>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</si>
  <si>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</si>
  <si>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</si>
  <si>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</si>
  <si>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</si>
  <si>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</si>
  <si>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</si>
  <si>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</si>
  <si>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</si>
  <si>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</si>
  <si>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</si>
  <si>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</si>
  <si>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</si>
  <si>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</si>
  <si>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</si>
  <si>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</si>
  <si>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</si>
  <si>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</si>
  <si>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</si>
  <si>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</si>
  <si>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</si>
  <si>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</si>
  <si>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</si>
  <si>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</si>
  <si>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</si>
  <si>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</si>
  <si>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</si>
  <si>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</si>
  <si>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</si>
  <si>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</si>
  <si>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</si>
  <si>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</si>
  <si>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</si>
  <si>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</si>
  <si>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</si>
  <si>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</si>
  <si>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</si>
  <si>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</si>
  <si>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</si>
  <si>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</si>
  <si>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</si>
  <si>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</si>
  <si>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</si>
  <si>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</si>
  <si>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</si>
  <si>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</si>
  <si>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</si>
  <si>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</si>
  <si>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</si>
  <si>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</si>
  <si>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</si>
  <si>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</si>
  <si>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</si>
  <si>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</si>
  <si>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</si>
  <si>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</si>
  <si>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</si>
  <si>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</si>
  <si>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</si>
  <si>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</si>
  <si>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</si>
  <si>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</si>
  <si>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</si>
  <si>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</si>
  <si>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</si>
  <si>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</si>
  <si>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</si>
  <si>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</si>
  <si>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</si>
  <si>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</si>
  <si>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</si>
  <si>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</si>
  <si>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</si>
  <si>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</si>
  <si>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</si>
  <si>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</si>
  <si>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</si>
  <si>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</si>
  <si>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</si>
  <si>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</si>
  <si>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</si>
  <si>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</si>
  <si>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</si>
  <si>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</si>
  <si>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</si>
  <si>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</si>
  <si>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</si>
  <si>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</si>
  <si>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</si>
  <si>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</si>
  <si>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</si>
  <si>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</si>
  <si>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</si>
  <si>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</si>
  <si>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</si>
  <si>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</si>
  <si>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</si>
  <si>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</si>
  <si>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</si>
  <si>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</si>
  <si>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</si>
  <si>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</si>
  <si>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</si>
  <si>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</si>
  <si>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</si>
  <si>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</si>
  <si>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</si>
  <si>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</si>
  <si>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</si>
  <si>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</si>
  <si>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</si>
  <si>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</si>
  <si>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</si>
  <si>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</si>
  <si>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</si>
  <si>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</si>
  <si>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</si>
  <si>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</si>
  <si>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</si>
  <si>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</si>
  <si>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</si>
  <si>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</si>
  <si>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</si>
  <si>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</si>
  <si>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</si>
  <si>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</si>
  <si>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</si>
  <si>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</si>
  <si>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</si>
  <si>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</si>
  <si>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</si>
  <si>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</si>
  <si>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</si>
  <si>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</si>
  <si>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</si>
  <si>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</si>
  <si>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</si>
  <si>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</si>
  <si>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</si>
  <si>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</si>
  <si>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</si>
  <si>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</si>
  <si>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</si>
  <si>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</si>
  <si>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</si>
  <si>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</si>
  <si>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</si>
  <si>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</si>
  <si>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</si>
  <si>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</si>
  <si>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</si>
  <si>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</si>
  <si>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</si>
  <si>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</si>
  <si>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</si>
  <si>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</si>
  <si>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</si>
  <si>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</si>
  <si>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</si>
  <si>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</si>
  <si>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</si>
  <si>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</si>
  <si>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</si>
  <si>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</si>
  <si>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</si>
  <si>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</si>
  <si>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</si>
  <si>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</si>
  <si>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</si>
  <si>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</si>
  <si>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</si>
  <si>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</si>
  <si>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</si>
  <si>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</si>
  <si>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</si>
  <si>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</si>
  <si>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</si>
  <si>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</si>
  <si>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</si>
  <si>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</si>
  <si>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</si>
  <si>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</si>
  <si>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</si>
  <si>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</si>
  <si>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</si>
  <si>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</si>
  <si>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</si>
  <si>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</si>
  <si>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</si>
  <si>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</si>
  <si>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</si>
  <si>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</si>
  <si>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</si>
  <si>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</si>
  <si>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</si>
  <si>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</si>
  <si>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</si>
  <si>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</si>
  <si>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</si>
  <si>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</si>
  <si>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</si>
  <si>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</si>
  <si>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</si>
  <si>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</si>
  <si>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</si>
  <si>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</si>
  <si>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</si>
  <si>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</si>
  <si>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</si>
  <si>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</si>
  <si>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</si>
  <si>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</si>
  <si>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</si>
  <si>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</si>
  <si>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</si>
  <si>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</si>
  <si>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</si>
  <si>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</si>
  <si>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</si>
  <si>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</si>
  <si>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</si>
  <si>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</si>
  <si>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</si>
  <si>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</si>
  <si>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</si>
  <si>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</si>
  <si>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</si>
  <si>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</si>
  <si>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</si>
  <si>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</si>
  <si>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</si>
  <si>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</si>
  <si>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</si>
  <si>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</si>
  <si>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</si>
  <si>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</si>
  <si>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</si>
  <si>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</si>
  <si>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</si>
  <si>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</si>
  <si>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</si>
  <si>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</si>
  <si>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</si>
  <si>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</si>
  <si>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</si>
  <si>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</si>
  <si>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</si>
  <si>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</si>
  <si>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</si>
  <si>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</si>
  <si>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</si>
  <si>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</si>
  <si>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</si>
  <si>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</si>
  <si>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</si>
  <si>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</si>
  <si>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</si>
  <si>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</si>
  <si>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</si>
  <si>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</si>
  <si>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</si>
  <si>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</si>
  <si>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</si>
  <si>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</si>
  <si>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</si>
  <si>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</si>
  <si>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</si>
  <si>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</si>
  <si>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</si>
  <si>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</si>
  <si>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</si>
  <si>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</si>
  <si>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</si>
  <si>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</si>
  <si>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</si>
  <si>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</si>
  <si>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</si>
  <si>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</si>
  <si>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</si>
  <si>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</si>
  <si>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</si>
  <si>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</si>
  <si>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</si>
  <si>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</si>
  <si>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</si>
  <si>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</si>
  <si>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</si>
  <si>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</si>
  <si>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</si>
  <si>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</si>
  <si>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</si>
  <si>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</si>
  <si>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</si>
  <si>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</si>
  <si>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</si>
  <si>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</si>
  <si>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</si>
  <si>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</si>
  <si>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</si>
  <si>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</si>
  <si>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</si>
  <si>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</si>
  <si>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</si>
  <si>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</si>
  <si>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</si>
  <si>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</si>
  <si>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</si>
  <si>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</si>
  <si>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</si>
  <si>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</si>
  <si>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</si>
  <si>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</si>
  <si>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</si>
  <si>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</si>
  <si>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</si>
  <si>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</si>
  <si>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</si>
  <si>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</si>
  <si>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</si>
  <si>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</si>
  <si>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</si>
  <si>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</si>
  <si>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</si>
  <si>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</si>
  <si>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</si>
  <si>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</si>
  <si>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</si>
  <si>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</si>
  <si>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</si>
  <si>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</si>
  <si>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</si>
  <si>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</si>
  <si>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</si>
  <si>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</si>
  <si>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</si>
  <si>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</si>
  <si>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</si>
  <si>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</si>
  <si>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</si>
  <si>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</si>
  <si>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</si>
  <si>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</si>
  <si>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</si>
  <si>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</si>
  <si>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</si>
  <si>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</si>
  <si>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</si>
  <si>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</si>
  <si>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</si>
  <si>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</si>
  <si>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</si>
  <si>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</si>
  <si>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</si>
  <si>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</si>
  <si>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</si>
  <si>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</si>
  <si>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</si>
  <si>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</si>
  <si>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</si>
  <si>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</si>
  <si>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</si>
  <si>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</si>
  <si>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</si>
  <si>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</si>
  <si>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</si>
  <si>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</si>
  <si>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</si>
  <si>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</si>
  <si>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</si>
  <si>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</si>
  <si>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</si>
  <si>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</si>
  <si>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</si>
  <si>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</si>
  <si>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</si>
  <si>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</si>
  <si>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</si>
  <si>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</si>
  <si>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</si>
  <si>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</si>
  <si>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</si>
  <si>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</si>
  <si>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</si>
  <si>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</si>
  <si>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</si>
  <si>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</si>
  <si>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</si>
  <si>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</si>
  <si>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</si>
  <si>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</si>
  <si>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</si>
  <si>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</si>
  <si>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</si>
  <si>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</si>
  <si>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</si>
  <si>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</si>
  <si>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</si>
  <si>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</si>
  <si>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</si>
  <si>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</si>
  <si>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</si>
  <si>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</si>
  <si>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</si>
  <si>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</si>
  <si>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</si>
  <si>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</si>
  <si>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</si>
  <si>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</si>
  <si>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</si>
  <si>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</si>
  <si>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</si>
  <si>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</si>
  <si>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</si>
  <si>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</si>
  <si>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</si>
  <si>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</si>
  <si>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</si>
  <si>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</si>
  <si>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</si>
  <si>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</si>
  <si>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</si>
  <si>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</si>
  <si>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</si>
  <si>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</si>
  <si>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</si>
  <si>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</si>
  <si>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</si>
  <si>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</si>
  <si>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</si>
  <si>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</si>
  <si>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</si>
  <si>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</si>
  <si>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</si>
  <si>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</si>
  <si>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</si>
  <si>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</si>
  <si>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</si>
  <si>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</si>
  <si>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</si>
  <si>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</si>
  <si>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</si>
  <si>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</si>
  <si>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</si>
  <si>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</si>
  <si>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</si>
  <si>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</si>
  <si>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</si>
  <si>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</si>
  <si>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</si>
  <si>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</si>
  <si>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</si>
  <si>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</si>
  <si>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</si>
  <si>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</si>
  <si>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</si>
  <si>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</si>
  <si>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</si>
  <si>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</si>
  <si>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</si>
  <si>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</si>
  <si>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</si>
  <si>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</si>
  <si>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</si>
  <si>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</si>
  <si>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</si>
  <si>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</si>
  <si>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</si>
  <si>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</si>
  <si>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</si>
  <si>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</si>
  <si>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</si>
  <si>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</si>
  <si>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</si>
  <si>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</si>
  <si>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</si>
  <si>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</si>
  <si>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</si>
  <si>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</si>
  <si>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</si>
  <si>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</si>
  <si>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</si>
  <si>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</si>
  <si>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</si>
  <si>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</si>
  <si>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</si>
  <si>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</si>
  <si>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</si>
  <si>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</si>
  <si>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</si>
  <si>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</si>
  <si>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</si>
  <si>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</si>
  <si>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</si>
  <si>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</si>
  <si>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</si>
  <si>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</si>
  <si>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</si>
  <si>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</si>
  <si>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</si>
  <si>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</si>
  <si>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</si>
  <si>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</si>
  <si>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</si>
  <si>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</si>
  <si>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</si>
  <si>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</si>
  <si>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</si>
  <si>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</si>
  <si>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</si>
  <si>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</si>
  <si>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</si>
  <si>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</si>
  <si>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</si>
  <si>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</si>
  <si>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</si>
  <si>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</si>
  <si>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</si>
  <si>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</si>
  <si>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</si>
  <si>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</si>
  <si>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</si>
  <si>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</si>
  <si>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</si>
  <si>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</si>
  <si>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</si>
  <si>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</si>
  <si>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</si>
  <si>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</si>
  <si>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</si>
  <si>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</si>
  <si>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</si>
  <si>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</si>
  <si>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</si>
  <si>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</si>
  <si>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</si>
  <si>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</si>
  <si>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</si>
  <si>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</si>
  <si>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</si>
  <si>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</si>
  <si>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</si>
  <si>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</si>
  <si>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</si>
  <si>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</si>
  <si>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</si>
  <si>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</si>
  <si>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</si>
  <si>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</si>
  <si>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</si>
  <si>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</si>
  <si>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</si>
  <si>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</si>
  <si>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</si>
  <si>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</si>
  <si>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</si>
  <si>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</si>
  <si>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</si>
  <si>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</si>
  <si>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</si>
  <si>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</si>
  <si>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</si>
  <si>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</si>
  <si>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</si>
  <si>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</si>
  <si>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</si>
  <si>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</si>
  <si>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</si>
  <si>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</si>
  <si>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</si>
  <si>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</si>
  <si>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</si>
  <si>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</si>
  <si>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</si>
  <si>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</si>
  <si>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</si>
  <si>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</si>
  <si>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</si>
  <si>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</si>
  <si>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</si>
  <si>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</si>
  <si>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</si>
  <si>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</si>
  <si>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</si>
  <si>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</si>
  <si>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</si>
  <si>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</si>
  <si>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</si>
  <si>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</si>
  <si>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</si>
  <si>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</si>
  <si>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</si>
  <si>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</si>
  <si>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</si>
  <si>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</si>
  <si>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</si>
  <si>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</si>
  <si>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</si>
  <si>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</si>
  <si>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</si>
  <si>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</si>
  <si>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</si>
  <si>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</si>
  <si>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</si>
  <si>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</si>
  <si>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</si>
  <si>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</si>
  <si>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</si>
  <si>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</si>
  <si>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</si>
  <si>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</si>
  <si>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</si>
  <si>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</si>
  <si>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</si>
  <si>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</si>
  <si>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</si>
  <si>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</si>
  <si>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</si>
  <si>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</si>
  <si>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</si>
  <si>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</si>
  <si>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</si>
  <si>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</si>
  <si>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</si>
  <si>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</si>
  <si>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</si>
  <si>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</si>
  <si>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</si>
  <si>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</si>
  <si>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</si>
  <si>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</si>
  <si>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</si>
  <si>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</si>
  <si>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</si>
  <si>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</si>
  <si>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</si>
  <si>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</si>
  <si>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</si>
  <si>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</si>
  <si>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</si>
  <si>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</si>
  <si>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</si>
  <si>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</si>
  <si>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</si>
  <si>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</si>
  <si>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</si>
  <si>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</si>
  <si>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</si>
  <si>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</si>
  <si>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</si>
  <si>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</si>
  <si>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</si>
  <si>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</si>
  <si>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</si>
  <si>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</si>
  <si>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</si>
  <si>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</si>
  <si>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</si>
  <si>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</si>
  <si>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</si>
  <si>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</si>
  <si>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</si>
  <si>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</si>
  <si>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</si>
  <si>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</si>
  <si>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</si>
  <si>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</si>
  <si>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</si>
  <si>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</si>
  <si>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</si>
  <si>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</si>
  <si>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</si>
  <si>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</si>
  <si>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</si>
  <si>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</si>
  <si>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</si>
  <si>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</si>
  <si>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</si>
  <si>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</si>
  <si>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</si>
  <si>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</si>
  <si>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</si>
  <si>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</si>
  <si>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</si>
  <si>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</si>
  <si>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</si>
  <si>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</si>
  <si>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</si>
  <si>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</si>
  <si>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</si>
  <si>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</si>
  <si>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</si>
  <si>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</si>
  <si>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</si>
  <si>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</si>
  <si>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</si>
  <si>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</si>
  <si>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</si>
  <si>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</si>
  <si>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</si>
  <si>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</si>
  <si>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</si>
  <si>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</si>
  <si>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</si>
  <si>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</si>
  <si>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</si>
  <si>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</si>
  <si>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</si>
  <si>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</si>
  <si>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</si>
  <si>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</si>
  <si>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</si>
  <si>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</si>
  <si>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</si>
  <si>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</si>
  <si>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</si>
  <si>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</si>
  <si>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</si>
  <si>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</si>
  <si>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</si>
  <si>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</si>
  <si>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</si>
  <si>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</si>
  <si>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</si>
  <si>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</si>
  <si>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</si>
  <si>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</si>
  <si>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</si>
  <si>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</si>
  <si>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</si>
  <si>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</si>
  <si>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</si>
  <si>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</si>
  <si>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</si>
  <si>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</si>
  <si>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</si>
  <si>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</si>
  <si>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</si>
  <si>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</si>
  <si>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</si>
  <si>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</si>
  <si>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</si>
  <si>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</si>
  <si>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</si>
  <si>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</si>
  <si>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</si>
  <si>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</si>
  <si>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</si>
  <si>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</si>
  <si>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</si>
  <si>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</si>
  <si>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</si>
  <si>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</si>
  <si>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</si>
  <si>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</si>
  <si>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</si>
  <si>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</si>
  <si>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</si>
  <si>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</si>
  <si>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</si>
  <si>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</si>
  <si>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</si>
  <si>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</si>
  <si>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</si>
  <si>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</si>
  <si>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</si>
  <si>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</si>
  <si>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</si>
  <si>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</si>
  <si>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</si>
  <si>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</si>
  <si>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</si>
  <si>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</si>
  <si>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</si>
  <si>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</si>
  <si>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</si>
  <si>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</si>
  <si>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</si>
  <si>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</si>
  <si>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</si>
  <si>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</si>
  <si>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</si>
  <si>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</si>
  <si>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</si>
  <si>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</si>
  <si>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</si>
  <si>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</si>
  <si>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</si>
  <si>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</si>
  <si>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</si>
  <si>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</si>
  <si>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</si>
  <si>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</si>
  <si>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</si>
  <si>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</si>
  <si>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</si>
  <si>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</si>
  <si>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</si>
  <si>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</si>
  <si>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</si>
  <si>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</si>
  <si>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</si>
  <si>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</si>
  <si>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</si>
  <si>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</si>
  <si>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</si>
  <si>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</si>
  <si>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</si>
  <si>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</si>
  <si>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</si>
  <si>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</si>
  <si>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</si>
  <si>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</si>
  <si>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</si>
  <si>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</si>
  <si>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</si>
  <si>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</si>
  <si>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</si>
  <si>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</si>
  <si>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</si>
  <si>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</si>
  <si>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</si>
  <si>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</si>
  <si>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</si>
  <si>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</si>
  <si>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</si>
  <si>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</si>
  <si>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</si>
  <si>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</si>
  <si>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</si>
  <si>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</si>
  <si>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</si>
  <si>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</si>
  <si>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</si>
  <si>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</si>
  <si>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</si>
  <si>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</si>
  <si>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</si>
  <si>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</si>
  <si>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</si>
  <si>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</si>
  <si>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</si>
  <si>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</si>
  <si>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</si>
  <si>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</si>
  <si>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</si>
  <si>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</si>
  <si>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</si>
  <si>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</si>
  <si>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</si>
  <si>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</si>
  <si>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</si>
  <si>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</si>
  <si>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</si>
  <si>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</si>
  <si>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</si>
  <si>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</si>
  <si>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</si>
  <si>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</si>
  <si>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</si>
  <si>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</si>
  <si>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</si>
  <si>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</si>
  <si>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</si>
  <si>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</si>
  <si>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</si>
  <si>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</si>
  <si>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</si>
  <si>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</si>
  <si>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</si>
  <si>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</si>
  <si>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</si>
  <si>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</si>
  <si>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</si>
  <si>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</si>
  <si>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</si>
  <si>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</si>
  <si>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</si>
  <si>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</si>
  <si>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</si>
  <si>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</si>
  <si>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</si>
  <si>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</si>
  <si>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</si>
  <si>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</si>
  <si>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</si>
  <si>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</si>
  <si>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</si>
  <si>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</si>
  <si>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</si>
  <si>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</si>
  <si>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</si>
  <si>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</si>
  <si>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</si>
  <si>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</si>
  <si>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</si>
  <si>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</si>
  <si>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</si>
  <si>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</si>
  <si>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</si>
  <si>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</si>
  <si>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</si>
  <si>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</si>
  <si>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</si>
  <si>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</si>
  <si>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</si>
  <si>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</si>
  <si>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</si>
  <si>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</si>
  <si>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</si>
  <si>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</si>
  <si>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</si>
  <si>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</si>
  <si>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</si>
  <si>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</si>
  <si>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</si>
  <si>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</si>
  <si>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</si>
  <si>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</si>
  <si>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</si>
  <si>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</si>
  <si>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</si>
  <si>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</si>
  <si>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</si>
  <si>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</si>
  <si>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</si>
  <si>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</si>
  <si>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</si>
  <si>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</si>
  <si>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</si>
  <si>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</si>
  <si>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</si>
  <si>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</si>
  <si>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</si>
  <si>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</si>
  <si>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</si>
  <si>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</si>
  <si>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</si>
  <si>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</si>
  <si>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</si>
  <si>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</si>
  <si>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</si>
  <si>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</si>
  <si>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</si>
  <si>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</si>
  <si>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</si>
  <si>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</si>
  <si>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</si>
  <si>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</si>
  <si>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</si>
  <si>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</si>
  <si>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</si>
  <si>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</si>
  <si>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</si>
  <si>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</si>
  <si>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</si>
  <si>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</si>
  <si>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</si>
  <si>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</si>
  <si>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</si>
  <si>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</si>
  <si>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</si>
  <si>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</si>
  <si>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</si>
  <si>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</si>
  <si>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</si>
  <si>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</si>
  <si>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</si>
  <si>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</si>
  <si>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</si>
  <si>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</si>
  <si>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</si>
  <si>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</si>
  <si>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</si>
  <si>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</si>
  <si>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</si>
  <si>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</si>
  <si>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</si>
  <si>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</si>
  <si>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</si>
  <si>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</si>
  <si>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</si>
  <si>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</si>
  <si>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</si>
  <si>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</si>
  <si>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</si>
  <si>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</si>
  <si>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</si>
  <si>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</si>
  <si>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</si>
  <si>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</si>
  <si>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</si>
  <si>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</si>
  <si>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</si>
  <si>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</si>
  <si>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</si>
  <si>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</si>
  <si>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</si>
  <si>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</si>
  <si>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</si>
  <si>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</si>
  <si>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</si>
  <si>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</si>
  <si>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</si>
  <si>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</si>
  <si>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</si>
  <si>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</si>
  <si>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</si>
  <si>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</si>
  <si>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</si>
  <si>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</si>
  <si>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</si>
  <si>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</si>
  <si>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</si>
  <si>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</si>
  <si>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</si>
  <si>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</si>
  <si>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</si>
  <si>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</si>
  <si>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</si>
  <si>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</si>
  <si>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</si>
  <si>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</si>
  <si>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</si>
  <si>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</si>
  <si>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</si>
  <si>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</si>
  <si>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</si>
  <si>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</si>
  <si>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</si>
  <si>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</si>
  <si>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</si>
  <si>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</si>
  <si>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</si>
  <si>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</si>
  <si>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</si>
  <si>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</si>
  <si>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</si>
  <si>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</si>
  <si>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</si>
  <si>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</si>
  <si>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</si>
  <si>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</si>
  <si>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</si>
  <si>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</si>
  <si>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</si>
  <si>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</si>
  <si>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</si>
  <si>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</si>
  <si>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</si>
  <si>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</si>
  <si>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</si>
  <si>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</si>
  <si>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</si>
  <si>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</si>
  <si>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</si>
  <si>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</si>
  <si>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</si>
  <si>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</si>
  <si>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</si>
  <si>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</si>
  <si>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</si>
  <si>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</si>
  <si>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</si>
  <si>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</si>
  <si>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</si>
  <si>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</si>
  <si>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</si>
  <si>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</si>
  <si>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</si>
  <si>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</si>
  <si>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</si>
  <si>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</si>
  <si>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</si>
  <si>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</si>
  <si>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</si>
  <si>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</si>
  <si>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</si>
  <si>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</si>
  <si>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</si>
  <si>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</si>
  <si>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</si>
  <si>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</si>
  <si>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</si>
  <si>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</si>
  <si>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</si>
  <si>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</si>
  <si>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</si>
  <si>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</si>
  <si>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</si>
  <si>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</si>
  <si>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</si>
  <si>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</si>
  <si>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</si>
  <si>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</si>
  <si>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</si>
  <si>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</si>
  <si>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</si>
  <si>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</si>
  <si>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</si>
  <si>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</si>
  <si>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</si>
  <si>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</si>
  <si>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</si>
  <si>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</si>
  <si>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</si>
  <si>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</si>
  <si>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</si>
  <si>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</si>
  <si>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</si>
  <si>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</si>
  <si>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</si>
  <si>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</si>
  <si>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</si>
  <si>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</si>
  <si>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</si>
  <si>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</si>
  <si>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</si>
  <si>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</si>
  <si>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</si>
  <si>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</si>
  <si>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</si>
  <si>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</si>
  <si>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</si>
  <si>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</si>
  <si>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</si>
  <si>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</si>
  <si>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</si>
  <si>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</si>
  <si>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</si>
  <si>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</si>
  <si>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</si>
  <si>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</si>
  <si>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</si>
  <si>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</si>
  <si>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</si>
  <si>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</si>
  <si>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</si>
  <si>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</si>
  <si>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</si>
  <si>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</si>
  <si>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</si>
  <si>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</si>
  <si>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</si>
  <si>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</si>
  <si>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</si>
  <si>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</si>
  <si>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</si>
  <si>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</si>
  <si>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</si>
  <si>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</si>
  <si>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</si>
  <si>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</si>
  <si>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</si>
  <si>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</si>
  <si>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</si>
  <si>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</si>
  <si>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</si>
  <si>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</si>
  <si>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</si>
  <si>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</si>
  <si>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</si>
  <si>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</si>
  <si>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</si>
  <si>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</si>
  <si>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</si>
  <si>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</si>
  <si>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</si>
  <si>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</si>
  <si>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</si>
  <si>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</si>
  <si>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</si>
  <si>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</si>
  <si>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</si>
  <si>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</si>
  <si>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</si>
  <si>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</si>
  <si>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</si>
  <si>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</si>
  <si>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</si>
  <si>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</si>
  <si>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</si>
  <si>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</si>
  <si>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</si>
  <si>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</si>
  <si>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</si>
  <si>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</si>
  <si>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</si>
  <si>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</si>
  <si>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</si>
  <si>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</si>
  <si>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</si>
  <si>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</si>
  <si>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</si>
  <si>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</si>
  <si>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</si>
  <si>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</si>
  <si>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</si>
  <si>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</si>
  <si>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</si>
  <si>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</si>
  <si>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</si>
  <si>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</si>
  <si>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</si>
  <si>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</si>
  <si>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</si>
  <si>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</si>
  <si>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</si>
  <si>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</si>
  <si>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</si>
  <si>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</si>
  <si>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</si>
  <si>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</si>
  <si>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</si>
  <si>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</si>
  <si>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</si>
  <si>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</si>
  <si>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</si>
  <si>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</si>
  <si>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</si>
  <si>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</si>
  <si>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</si>
  <si>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</si>
  <si>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</si>
  <si>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</si>
  <si>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</si>
  <si>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</si>
  <si>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</si>
  <si>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</si>
  <si>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</si>
  <si>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</si>
  <si>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</si>
  <si>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</si>
  <si>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</si>
  <si>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</si>
  <si>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</si>
  <si>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</si>
  <si>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</si>
  <si>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</si>
  <si>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</si>
  <si>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</si>
  <si>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</si>
  <si>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</si>
  <si>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</si>
  <si>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</si>
  <si>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</si>
  <si>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</si>
  <si>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</si>
  <si>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</si>
  <si>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</si>
  <si>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</si>
  <si>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</si>
  <si>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</si>
  <si>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</si>
  <si>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</si>
  <si>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</si>
  <si>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</si>
  <si>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</si>
  <si>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</si>
  <si>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</si>
  <si>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</si>
  <si>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</si>
  <si>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</si>
  <si>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</si>
  <si>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</si>
  <si>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</si>
  <si>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</si>
  <si>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</si>
  <si>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</si>
  <si>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</si>
  <si>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</si>
  <si>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</si>
  <si>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</si>
  <si>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</si>
  <si>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</si>
  <si>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</si>
  <si>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</si>
  <si>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</si>
  <si>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</si>
  <si>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</si>
  <si>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</si>
  <si>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</si>
  <si>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</si>
  <si>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</si>
  <si>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</si>
  <si>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</si>
  <si>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</si>
  <si>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</si>
  <si>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</si>
  <si>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</si>
  <si>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</si>
  <si>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</si>
  <si>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</si>
  <si>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</si>
  <si>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</si>
  <si>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</si>
  <si>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</si>
  <si>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</si>
  <si>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</si>
  <si>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</si>
  <si>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</si>
  <si>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</si>
  <si>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</si>
  <si>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</si>
  <si>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</si>
  <si>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</si>
  <si>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</si>
  <si>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</si>
  <si>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</si>
  <si>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</si>
  <si>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</si>
  <si>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</si>
  <si>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</si>
  <si>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</si>
  <si>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</si>
  <si>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</si>
  <si>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</si>
  <si>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</si>
  <si>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</si>
  <si>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</si>
  <si>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</si>
  <si>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</si>
  <si>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</si>
  <si>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</si>
  <si>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</si>
  <si>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</si>
  <si>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</si>
  <si>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</si>
  <si>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</si>
  <si>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</si>
  <si>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</si>
  <si>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</si>
  <si>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</si>
  <si>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</si>
  <si>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</si>
  <si>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</si>
  <si>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</si>
  <si>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</si>
  <si>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</si>
  <si>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</si>
  <si>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</si>
  <si>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</si>
  <si>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</si>
  <si>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</si>
  <si>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</si>
  <si>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</si>
  <si>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</si>
  <si>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</si>
  <si>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</si>
  <si>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</si>
  <si>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</si>
  <si>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</si>
  <si>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</si>
  <si>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</si>
  <si>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</si>
  <si>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</si>
  <si>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</si>
  <si>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</si>
  <si>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</si>
  <si>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</si>
  <si>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</si>
  <si>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</si>
  <si>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</si>
  <si>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</si>
  <si>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</si>
  <si>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</si>
  <si>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</si>
  <si>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</si>
  <si>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</si>
  <si>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</si>
  <si>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</si>
  <si>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</si>
  <si>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</si>
  <si>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</si>
  <si>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</si>
  <si>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</si>
  <si>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</si>
  <si>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</si>
  <si>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</si>
  <si>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</si>
  <si>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</si>
  <si>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</si>
  <si>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</si>
  <si>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</si>
  <si>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</si>
  <si>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</si>
  <si>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</si>
  <si>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</si>
  <si>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</si>
  <si>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</si>
  <si>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</si>
  <si>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</si>
  <si>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</si>
  <si>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</si>
  <si>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</si>
  <si>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</si>
  <si>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</si>
  <si>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</si>
  <si>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</si>
  <si>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</si>
  <si>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</si>
  <si>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</si>
  <si>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</si>
  <si>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</si>
  <si>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</si>
  <si>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</si>
  <si>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</si>
  <si>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</si>
  <si>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</si>
  <si>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</si>
  <si>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</si>
  <si>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</si>
  <si>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</si>
  <si>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</si>
  <si>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</si>
  <si>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</si>
  <si>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</si>
  <si>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</si>
  <si>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</si>
  <si>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</si>
  <si>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</si>
  <si>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</si>
  <si>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</si>
  <si>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</si>
  <si>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</si>
  <si>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</si>
  <si>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</si>
  <si>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</si>
  <si>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</si>
  <si>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</si>
  <si>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</si>
  <si>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</si>
  <si>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</si>
  <si>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</si>
  <si>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</si>
  <si>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</si>
  <si>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</si>
  <si>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</si>
  <si>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</si>
  <si>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</si>
  <si>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</si>
  <si>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</si>
  <si>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</si>
  <si>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</si>
  <si>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</si>
  <si>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</si>
  <si>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</si>
  <si>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</si>
  <si>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</si>
  <si>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</si>
  <si>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</si>
  <si>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</si>
  <si>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</si>
  <si>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</si>
  <si>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</si>
  <si>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</si>
  <si>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</si>
  <si>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</si>
  <si>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</si>
  <si>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</si>
  <si>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</si>
  <si>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</si>
  <si>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</si>
  <si>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</si>
  <si>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</si>
  <si>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</si>
  <si>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</si>
  <si>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</si>
  <si>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</si>
  <si>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</si>
  <si>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</si>
  <si>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</si>
  <si>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</si>
  <si>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</si>
  <si>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</si>
  <si>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</si>
  <si>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</si>
  <si>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</si>
  <si>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</si>
  <si>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</si>
  <si>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</si>
  <si>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</si>
  <si>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</si>
  <si>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</si>
  <si>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</si>
  <si>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</si>
  <si>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</si>
  <si>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</si>
  <si>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</si>
  <si>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</si>
  <si>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</si>
  <si>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</si>
  <si>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</si>
  <si>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</si>
  <si>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</si>
  <si>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</si>
  <si>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</si>
  <si>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</si>
  <si>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</si>
  <si>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</si>
  <si>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</si>
  <si>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</si>
  <si>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</si>
  <si>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</si>
  <si>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</si>
  <si>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</si>
  <si>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</si>
  <si>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</si>
  <si>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</si>
  <si>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</si>
  <si>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</si>
  <si>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</si>
  <si>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</si>
  <si>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</si>
  <si>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</si>
  <si>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</si>
  <si>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</si>
  <si>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</si>
  <si>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</si>
  <si>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</si>
  <si>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</si>
  <si>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</si>
  <si>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</si>
  <si>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</si>
  <si>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</si>
  <si>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</si>
  <si>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</si>
  <si>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</si>
  <si>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</si>
  <si>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</si>
  <si>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</si>
  <si>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</si>
  <si>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</si>
  <si>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</si>
  <si>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</si>
  <si>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</si>
  <si>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</si>
  <si>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</si>
  <si>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</si>
  <si>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</si>
  <si>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</si>
  <si>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</si>
  <si>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</si>
  <si>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</si>
  <si>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</si>
  <si>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</si>
  <si>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</si>
  <si>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</si>
  <si>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</si>
  <si>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</si>
  <si>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</si>
  <si>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</si>
  <si>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</si>
  <si>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</si>
  <si>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</si>
  <si>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</si>
  <si>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</si>
  <si>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</si>
  <si>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</si>
  <si>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</si>
  <si>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</si>
  <si>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</si>
  <si>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</si>
  <si>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</si>
  <si>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</si>
  <si>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</si>
  <si>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</si>
  <si>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</si>
  <si>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</si>
  <si>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</si>
  <si>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</si>
  <si>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</si>
  <si>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</si>
  <si>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</si>
  <si>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</si>
  <si>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</si>
  <si>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</si>
  <si>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</si>
  <si>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</si>
  <si>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</si>
  <si>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</si>
  <si>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</si>
  <si>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</si>
  <si>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</si>
  <si>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</si>
  <si>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</si>
  <si>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</si>
  <si>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</si>
  <si>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</si>
  <si>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</si>
  <si>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</si>
  <si>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</si>
  <si>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</si>
  <si>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</si>
  <si>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</si>
  <si>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</si>
  <si>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</si>
  <si>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</si>
  <si>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</si>
  <si>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</si>
  <si>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</si>
  <si>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</si>
  <si>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</si>
  <si>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</si>
  <si>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</si>
  <si>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</si>
  <si>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</si>
  <si>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</si>
  <si>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</si>
  <si>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</si>
  <si>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</si>
  <si>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</si>
  <si>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</si>
  <si>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</si>
  <si>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</si>
  <si>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</si>
  <si>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</si>
  <si>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</si>
  <si>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</si>
  <si>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</si>
  <si>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</si>
  <si>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</si>
  <si>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</si>
  <si>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</si>
  <si>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</si>
  <si>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</si>
  <si>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</si>
  <si>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</si>
  <si>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</si>
  <si>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</si>
  <si>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</si>
  <si>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</si>
  <si>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</si>
  <si>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</si>
  <si>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</si>
  <si>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</si>
  <si>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</si>
  <si>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</si>
  <si>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</si>
  <si>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</si>
  <si>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</si>
  <si>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</si>
  <si>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</si>
  <si>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</si>
  <si>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</si>
  <si>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</si>
  <si>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</si>
  <si>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</si>
  <si>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</si>
  <si>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</si>
  <si>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</si>
  <si>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</si>
  <si>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</si>
  <si>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</si>
  <si>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</si>
  <si>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</si>
  <si>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</si>
  <si>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</si>
  <si>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</si>
  <si>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</si>
  <si>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</si>
  <si>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</si>
  <si>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</si>
  <si>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</si>
  <si>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</si>
  <si>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</si>
  <si>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</si>
  <si>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</si>
  <si>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</si>
  <si>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</si>
  <si>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</si>
  <si>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</si>
  <si>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</si>
  <si>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</si>
  <si>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</si>
  <si>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</si>
  <si>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</si>
  <si>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</si>
  <si>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</si>
  <si>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</si>
  <si>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</si>
  <si>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</si>
  <si>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</si>
  <si>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</si>
  <si>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</si>
  <si>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</si>
  <si>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</si>
  <si>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</si>
  <si>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</si>
  <si>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</si>
  <si>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</si>
  <si>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</si>
  <si>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</si>
  <si>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</si>
  <si>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</si>
  <si>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</si>
  <si>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</si>
  <si>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</si>
  <si>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</si>
  <si>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</si>
  <si>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</si>
  <si>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</si>
  <si>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</si>
  <si>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</si>
  <si>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</si>
  <si>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</si>
  <si>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</si>
  <si>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</si>
  <si>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</si>
  <si>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</si>
  <si>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</si>
  <si>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</si>
  <si>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</si>
  <si>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</si>
  <si>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</si>
  <si>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</si>
  <si>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</si>
  <si>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</si>
  <si>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</si>
  <si>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</si>
  <si>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</si>
  <si>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</si>
  <si>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</si>
  <si>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</si>
  <si>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</si>
  <si>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</si>
  <si>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</si>
  <si>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</si>
  <si>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</si>
  <si>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</si>
  <si>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</si>
  <si>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</si>
  <si>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</si>
  <si>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</si>
  <si>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</si>
  <si>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</si>
  <si>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</si>
  <si>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</si>
  <si>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</si>
  <si>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</si>
  <si>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</si>
  <si>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</si>
  <si>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</si>
  <si>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</si>
  <si>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</si>
  <si>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</si>
  <si>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</si>
  <si>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</si>
  <si>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</si>
  <si>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</si>
  <si>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</si>
  <si>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</si>
  <si>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</si>
  <si>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</si>
  <si>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</si>
  <si>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</si>
  <si>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</si>
  <si>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</si>
  <si>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</si>
  <si>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</si>
  <si>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</si>
  <si>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</si>
  <si>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</si>
  <si>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</si>
  <si>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</si>
  <si>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</si>
  <si>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</si>
  <si>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</si>
  <si>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</si>
  <si>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</si>
  <si>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</si>
  <si>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</si>
  <si>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</si>
  <si>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</si>
  <si>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</si>
  <si>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</si>
  <si>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</si>
  <si>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</si>
  <si>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</si>
  <si>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</si>
  <si>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</si>
  <si>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</si>
  <si>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</si>
  <si>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</si>
  <si>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</si>
  <si>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</si>
  <si>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</si>
  <si>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</si>
  <si>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</si>
  <si>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</si>
  <si>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</si>
  <si>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</si>
  <si>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</si>
  <si>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</si>
  <si>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</si>
  <si>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</si>
  <si>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</si>
  <si>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</si>
  <si>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</si>
  <si>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</si>
  <si>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</si>
  <si>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</si>
  <si>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</si>
  <si>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</si>
  <si>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</si>
  <si>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</si>
  <si>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</si>
  <si>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</si>
  <si>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</si>
  <si>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</si>
  <si>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</si>
  <si>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</si>
  <si>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</si>
  <si>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</si>
  <si>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</si>
  <si>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</si>
  <si>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</si>
  <si>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</si>
  <si>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</si>
  <si>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</si>
  <si>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</si>
  <si>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</si>
  <si>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</si>
  <si>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</si>
  <si>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</si>
  <si>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</si>
  <si>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</si>
  <si>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</si>
  <si>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</si>
  <si>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</si>
  <si>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</si>
  <si>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</si>
  <si>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</si>
  <si>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</si>
  <si>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</si>
  <si>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</si>
  <si>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</si>
  <si>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</si>
  <si>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</si>
  <si>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</si>
  <si>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</si>
  <si>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</si>
  <si>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</si>
  <si>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</si>
  <si>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</si>
  <si>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</si>
  <si>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</si>
  <si>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</si>
  <si>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</si>
  <si>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</si>
  <si>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</si>
  <si>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</si>
  <si>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</si>
  <si>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</si>
  <si>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</si>
  <si>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</si>
  <si>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</si>
  <si>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</si>
  <si>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</si>
  <si>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</si>
  <si>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</si>
  <si>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</si>
  <si>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</si>
  <si>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</si>
  <si>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</si>
  <si>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</si>
  <si>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</si>
  <si>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</si>
  <si>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</si>
  <si>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</si>
  <si>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</si>
  <si>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</si>
  <si>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</si>
  <si>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</si>
  <si>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</si>
  <si>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</si>
  <si>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</si>
  <si>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</si>
  <si>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</si>
  <si>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</si>
  <si>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</si>
  <si>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</si>
  <si>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</si>
  <si>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</si>
  <si>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</si>
  <si>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</si>
  <si>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</si>
  <si>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</si>
  <si>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</si>
  <si>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</si>
  <si>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</si>
  <si>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</si>
  <si>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</si>
  <si>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</si>
  <si>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</si>
  <si>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</si>
  <si>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</si>
  <si>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</si>
  <si>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</si>
  <si>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</si>
  <si>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</si>
  <si>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</si>
  <si>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</si>
  <si>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</si>
  <si>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</si>
  <si>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</si>
  <si>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</si>
  <si>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</si>
  <si>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</si>
  <si>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</si>
  <si>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</si>
  <si>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</si>
  <si>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</si>
  <si>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</si>
  <si>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</si>
  <si>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</si>
  <si>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</si>
  <si>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</si>
  <si>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</si>
  <si>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</si>
  <si>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</si>
  <si>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</si>
  <si>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</si>
  <si>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</si>
  <si>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</si>
  <si>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</si>
  <si>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</si>
  <si>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</si>
  <si>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</si>
  <si>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</si>
  <si>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</si>
  <si>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</si>
  <si>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</si>
  <si>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</si>
  <si>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</si>
  <si>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</si>
  <si>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</si>
  <si>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</si>
  <si>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</si>
  <si>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</si>
  <si>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</si>
  <si>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</si>
  <si>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</si>
  <si>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</si>
  <si>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</si>
  <si>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</si>
  <si>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</si>
  <si>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</si>
  <si>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</si>
  <si>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</si>
  <si>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</si>
  <si>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</si>
  <si>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</si>
  <si>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</si>
  <si>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</si>
  <si>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</si>
  <si>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</si>
  <si>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</si>
  <si>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</si>
  <si>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</si>
  <si>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</si>
  <si>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</si>
  <si>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</si>
  <si>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</si>
  <si>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</si>
  <si>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</si>
  <si>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</si>
  <si>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</si>
  <si>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</si>
  <si>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</si>
  <si>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</si>
  <si>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</si>
  <si>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</si>
  <si>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</si>
  <si>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</si>
  <si>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</si>
  <si>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</si>
  <si>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</si>
  <si>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</si>
  <si>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</si>
  <si>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</si>
  <si>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</si>
  <si>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</si>
  <si>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</si>
  <si>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</si>
  <si>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</si>
  <si>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</si>
  <si>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</si>
  <si>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</si>
  <si>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</si>
  <si>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</si>
  <si>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</si>
  <si>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</si>
  <si>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</si>
  <si>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</si>
  <si>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</si>
  <si>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</si>
  <si>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</si>
  <si>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</si>
  <si>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</si>
  <si>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</si>
  <si>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</si>
  <si>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</si>
  <si>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</si>
  <si>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</si>
  <si>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</si>
  <si>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</si>
  <si>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</si>
  <si>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</si>
  <si>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</si>
  <si>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</si>
  <si>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</si>
  <si>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</si>
  <si>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</si>
  <si>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</si>
  <si>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</si>
  <si>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</si>
  <si>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</si>
  <si>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</si>
  <si>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</si>
  <si>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</si>
  <si>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</si>
  <si>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</si>
  <si>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</si>
  <si>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</si>
  <si>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</si>
  <si>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</si>
  <si>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</si>
  <si>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</si>
  <si>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</si>
  <si>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</si>
  <si>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</si>
  <si>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</si>
  <si>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</si>
  <si>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</si>
  <si>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</si>
  <si>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</si>
  <si>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</si>
  <si>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</si>
  <si>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</si>
  <si>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</si>
  <si>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</si>
  <si>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</si>
  <si>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</si>
  <si>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</si>
  <si>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</si>
  <si>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</si>
  <si>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</si>
  <si>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</si>
  <si>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</si>
  <si>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</si>
  <si>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</si>
  <si>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</si>
  <si>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</si>
  <si>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</si>
  <si>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</si>
  <si>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</si>
  <si>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</si>
  <si>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</si>
  <si>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</si>
  <si>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</si>
  <si>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</si>
  <si>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</si>
  <si>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</si>
  <si>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</si>
  <si>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</si>
  <si>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</si>
  <si>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</si>
  <si>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</si>
  <si>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</si>
  <si>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</si>
  <si>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</si>
  <si>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</si>
  <si>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</si>
  <si>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</si>
  <si>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</si>
  <si>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</si>
  <si>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</si>
  <si>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</si>
  <si>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</si>
  <si>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</si>
  <si>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</si>
  <si>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</si>
  <si>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</si>
  <si>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</si>
  <si>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</si>
  <si>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</si>
  <si>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</si>
  <si>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</si>
  <si>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</si>
  <si>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</si>
  <si>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</si>
  <si>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</si>
  <si>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</si>
  <si>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</si>
  <si>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</si>
  <si>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</si>
  <si>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</si>
  <si>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</si>
  <si>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</si>
  <si>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</si>
  <si>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</si>
  <si>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</si>
  <si>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</si>
  <si>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</si>
  <si>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</si>
  <si>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</si>
  <si>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</si>
  <si>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</si>
  <si>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</si>
  <si>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</si>
  <si>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</si>
  <si>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</si>
  <si>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</si>
  <si>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</si>
  <si>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</si>
  <si>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</si>
  <si>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</si>
  <si>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</si>
  <si>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</si>
  <si>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</si>
  <si>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</si>
  <si>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</si>
  <si>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</si>
  <si>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</si>
  <si>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</si>
  <si>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</si>
  <si>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</si>
  <si>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</si>
  <si>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</si>
  <si>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</si>
  <si>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</si>
  <si>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</si>
  <si>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</si>
  <si>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</si>
  <si>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</si>
  <si>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</si>
  <si>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</si>
  <si>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</si>
  <si>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</si>
  <si>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</si>
  <si>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</si>
  <si>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</si>
  <si>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</si>
  <si>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</si>
  <si>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</si>
  <si>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</si>
  <si>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</si>
  <si>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</si>
  <si>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</si>
  <si>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</si>
  <si>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</si>
  <si>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</si>
  <si>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</si>
  <si>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</si>
  <si>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</si>
  <si>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</si>
  <si>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</si>
  <si>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</si>
  <si>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</si>
  <si>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</si>
  <si>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</si>
  <si>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</si>
  <si>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</si>
  <si>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</si>
  <si>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</si>
  <si>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</si>
  <si>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</si>
  <si>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</si>
  <si>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</si>
  <si>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</si>
  <si>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</si>
  <si>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</si>
  <si>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</si>
  <si>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</si>
  <si>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</si>
  <si>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</si>
  <si>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</si>
  <si>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</si>
  <si>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</si>
  <si>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</si>
  <si>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</si>
  <si>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</si>
  <si>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</si>
  <si>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</si>
  <si>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</si>
  <si>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</si>
  <si>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</si>
  <si>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</si>
  <si>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</si>
  <si>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</si>
  <si>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</si>
  <si>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</si>
  <si>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</si>
  <si>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</si>
  <si>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</si>
  <si>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</si>
  <si>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</si>
  <si>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</si>
  <si>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</si>
  <si>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</si>
  <si>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</si>
  <si>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</si>
  <si>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</si>
  <si>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</si>
  <si>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</si>
  <si>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</si>
  <si>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</si>
  <si>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</si>
  <si>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</si>
  <si>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</si>
  <si>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</si>
  <si>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</si>
  <si>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</si>
  <si>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</si>
  <si>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</si>
  <si>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</si>
  <si>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</si>
  <si>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</si>
  <si>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</si>
  <si>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</si>
  <si>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</si>
  <si>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</si>
  <si>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</si>
  <si>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</si>
  <si>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</si>
  <si>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</si>
  <si>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</si>
  <si>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</si>
  <si>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</si>
  <si>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</si>
  <si>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</si>
  <si>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</si>
  <si>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</si>
  <si>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</si>
  <si>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</si>
  <si>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</si>
  <si>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</si>
  <si>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</si>
  <si>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</si>
  <si>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</si>
  <si>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</si>
  <si>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</si>
  <si>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</si>
  <si>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</si>
  <si>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</si>
  <si>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</si>
  <si>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</si>
  <si>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</si>
  <si>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</si>
  <si>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</si>
  <si>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</si>
  <si>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</si>
  <si>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</si>
  <si>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</si>
  <si>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</si>
  <si>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</si>
  <si>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</si>
  <si>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</si>
  <si>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</si>
  <si>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</si>
  <si>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</si>
  <si>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</si>
  <si>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</si>
  <si>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</si>
  <si>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</si>
  <si>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</si>
  <si>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</si>
  <si>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</si>
  <si>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</si>
  <si>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</si>
  <si>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</si>
  <si>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</si>
  <si>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</si>
  <si>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</si>
  <si>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</si>
  <si>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</si>
  <si>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</si>
  <si>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</si>
  <si>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</si>
  <si>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</si>
  <si>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</si>
  <si>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</si>
  <si>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</si>
  <si>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</si>
  <si>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</si>
  <si>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</si>
  <si>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</si>
  <si>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</si>
  <si>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</si>
  <si>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</si>
  <si>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</si>
  <si>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</si>
  <si>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</si>
  <si>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</si>
  <si>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</si>
  <si>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</si>
  <si>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</si>
  <si>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</si>
  <si>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</si>
  <si>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</si>
  <si>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</si>
  <si>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</si>
  <si>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</si>
  <si>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</si>
  <si>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</si>
  <si>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</si>
  <si>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</si>
  <si>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</si>
  <si>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</si>
  <si>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</si>
  <si>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</si>
  <si>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</si>
  <si>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</si>
  <si>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</si>
  <si>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</si>
  <si>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</si>
  <si>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</si>
  <si>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</si>
  <si>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</si>
  <si>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</si>
  <si>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</si>
  <si>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</si>
  <si>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</si>
  <si>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</si>
  <si>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</si>
  <si>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</si>
  <si>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</si>
  <si>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</si>
  <si>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</si>
  <si>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</si>
  <si>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</si>
  <si>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</si>
  <si>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</si>
  <si>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</si>
  <si>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</si>
  <si>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</si>
  <si>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</si>
  <si>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</si>
  <si>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</si>
  <si>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</si>
  <si>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</si>
  <si>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</si>
  <si>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</si>
  <si>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</si>
  <si>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</si>
  <si>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</si>
  <si>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</si>
  <si>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</si>
  <si>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</si>
  <si>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</si>
  <si>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</si>
  <si>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</si>
  <si>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</si>
  <si>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</si>
  <si>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</si>
  <si>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</si>
  <si>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</si>
  <si>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</si>
  <si>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</si>
  <si>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</si>
  <si>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</si>
  <si>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</si>
  <si>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</si>
  <si>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</si>
  <si>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</si>
  <si>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</si>
  <si>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</si>
  <si>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</si>
  <si>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</si>
  <si>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</si>
  <si>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</si>
  <si>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</si>
  <si>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</si>
  <si>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</si>
  <si>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</si>
  <si>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</si>
  <si>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</si>
  <si>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</si>
  <si>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</si>
  <si>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</si>
  <si>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</si>
  <si>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</si>
  <si>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</si>
  <si>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</si>
  <si>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</si>
  <si>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</si>
  <si>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</si>
  <si>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</si>
  <si>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</si>
  <si>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</si>
  <si>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</si>
  <si>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</si>
  <si>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</si>
  <si>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</si>
  <si>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</si>
  <si>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</si>
  <si>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</si>
  <si>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</si>
  <si>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</si>
  <si>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</si>
  <si>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</si>
  <si>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</si>
  <si>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</si>
  <si>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</si>
  <si>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</si>
  <si>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</si>
  <si>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</si>
  <si>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</si>
  <si>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</si>
  <si>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</si>
  <si>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</si>
  <si>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</si>
  <si>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</si>
  <si>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</si>
  <si>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</si>
  <si>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</si>
  <si>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</si>
  <si>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</si>
  <si>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</si>
  <si>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</si>
  <si>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</si>
  <si>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</si>
  <si>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</si>
  <si>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</si>
  <si>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</si>
  <si>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</si>
  <si>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</si>
  <si>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</si>
  <si>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</si>
  <si>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</si>
  <si>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</si>
  <si>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</si>
  <si>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</si>
  <si>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</si>
  <si>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</si>
  <si>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</si>
  <si>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</si>
  <si>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</si>
  <si>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</si>
  <si>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</si>
  <si>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</si>
  <si>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</si>
  <si>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</si>
  <si>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</si>
  <si>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</si>
  <si>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</si>
  <si>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</si>
  <si>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</si>
  <si>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</si>
  <si>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</si>
  <si>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</si>
  <si>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</si>
  <si>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</si>
  <si>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</si>
  <si>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</si>
  <si>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</si>
  <si>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</si>
  <si>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</si>
  <si>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</si>
  <si>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</si>
  <si>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</si>
  <si>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</si>
  <si>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</si>
  <si>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</si>
  <si>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</si>
  <si>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</si>
  <si>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</si>
  <si>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</si>
  <si>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</si>
  <si>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</si>
  <si>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</si>
  <si>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</si>
  <si>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</si>
  <si>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</si>
  <si>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</si>
  <si>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</si>
  <si>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</si>
  <si>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</si>
  <si>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</si>
  <si>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</si>
  <si>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</si>
  <si>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</si>
  <si>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</si>
  <si>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</si>
  <si>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</si>
  <si>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</si>
  <si>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</si>
  <si>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</si>
  <si>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</si>
  <si>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</si>
  <si>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</si>
  <si>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</si>
  <si>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</si>
  <si>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</si>
  <si>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</si>
  <si>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</si>
  <si>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</si>
  <si>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</si>
  <si>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</si>
  <si>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</si>
  <si>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</si>
  <si>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</si>
  <si>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</si>
  <si>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</si>
  <si>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</si>
  <si>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</si>
  <si>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</si>
  <si>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</si>
  <si>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</si>
  <si>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</si>
  <si>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</si>
  <si>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</si>
  <si>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</si>
  <si>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</si>
  <si>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</si>
  <si>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</si>
  <si>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</si>
  <si>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</si>
  <si>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</si>
  <si>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</si>
  <si>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</si>
  <si>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</si>
  <si>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</si>
  <si>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</si>
  <si>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</si>
  <si>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</si>
  <si>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</si>
  <si>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</si>
  <si>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</si>
  <si>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</si>
  <si>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</si>
  <si>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</si>
  <si>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</si>
  <si>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</si>
  <si>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</si>
  <si>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</si>
  <si>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</si>
  <si>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</si>
  <si>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</si>
  <si>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</si>
  <si>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</si>
  <si>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</si>
  <si>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</si>
  <si>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</si>
  <si>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</si>
  <si>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</si>
  <si>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</si>
  <si>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</si>
  <si>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</si>
  <si>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</si>
  <si>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</si>
  <si>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</si>
  <si>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</si>
  <si>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</si>
  <si>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</si>
  <si>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</si>
  <si>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</si>
  <si>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</si>
  <si>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</si>
  <si>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</si>
  <si>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</si>
  <si>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</si>
  <si>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</si>
  <si>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</si>
  <si>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</si>
  <si>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</si>
  <si>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</si>
  <si>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</si>
  <si>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</si>
  <si>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</si>
  <si>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</si>
  <si>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</si>
  <si>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</si>
  <si>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</si>
  <si>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</si>
  <si>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</si>
  <si>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</si>
  <si>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</si>
  <si>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</si>
  <si>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</si>
  <si>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</si>
  <si>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</si>
  <si>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</si>
  <si>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</si>
  <si>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</si>
  <si>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</si>
  <si>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</si>
  <si>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</si>
  <si>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</si>
  <si>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</si>
  <si>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</si>
  <si>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</si>
  <si>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</si>
  <si>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</si>
  <si>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</si>
  <si>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</si>
  <si>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</si>
  <si>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</si>
  <si>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</si>
  <si>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</si>
  <si>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</si>
  <si>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</si>
  <si>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</si>
  <si>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</si>
  <si>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</si>
  <si>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</si>
  <si>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</si>
  <si>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</si>
  <si>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</si>
  <si>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</si>
  <si>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</si>
  <si>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</si>
  <si>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</si>
  <si>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</si>
  <si>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</si>
  <si>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</si>
  <si>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</si>
  <si>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</si>
  <si>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</si>
  <si>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</si>
  <si>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</si>
  <si>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</si>
  <si>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</si>
  <si>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</si>
  <si>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</si>
  <si>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</si>
  <si>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</si>
  <si>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</si>
  <si>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</si>
  <si>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</si>
  <si>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</si>
  <si>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</si>
  <si>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</si>
  <si>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</si>
  <si>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</si>
  <si>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</si>
  <si>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</si>
  <si>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</si>
  <si>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</si>
  <si>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</si>
  <si>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</si>
  <si>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</si>
  <si>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</si>
  <si>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</si>
  <si>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</si>
  <si>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</si>
  <si>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</si>
  <si>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</si>
  <si>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</si>
  <si>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</si>
  <si>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</si>
  <si>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</si>
  <si>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</si>
  <si>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</si>
  <si>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</si>
  <si>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</si>
  <si>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</si>
  <si>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</si>
  <si>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</si>
  <si>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</si>
  <si>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</si>
  <si>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</si>
  <si>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</si>
  <si>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</si>
  <si>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</si>
  <si>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</si>
  <si>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</si>
  <si>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</si>
  <si>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</si>
  <si>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</si>
  <si>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</si>
  <si>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</si>
  <si>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</si>
  <si>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</si>
  <si>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</si>
  <si>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</si>
  <si>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</si>
  <si>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</si>
  <si>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</si>
  <si>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</si>
  <si>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</si>
  <si>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</si>
  <si>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</si>
  <si>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</si>
  <si>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</si>
  <si>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</si>
  <si>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</si>
  <si>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</si>
  <si>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</si>
  <si>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</si>
  <si>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</si>
  <si>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</si>
  <si>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</si>
  <si>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</si>
  <si>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</si>
  <si>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</si>
  <si>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</si>
  <si>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</si>
  <si>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</si>
  <si>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</si>
  <si>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</si>
  <si>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</si>
  <si>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</si>
  <si>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</si>
  <si>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</si>
  <si>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</si>
  <si>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</si>
  <si>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</si>
  <si>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</si>
  <si>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</si>
  <si>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</si>
  <si>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</si>
  <si>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</si>
  <si>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</si>
  <si>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</si>
  <si>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</si>
  <si>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</si>
  <si>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</si>
  <si>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</si>
  <si>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</si>
  <si>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</si>
  <si>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</si>
  <si>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</si>
  <si>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</si>
  <si>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</si>
  <si>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</si>
  <si>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</si>
  <si>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</si>
  <si>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</si>
  <si>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</si>
  <si>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</si>
  <si>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</si>
  <si>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</si>
  <si>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</si>
  <si>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</si>
  <si>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</si>
  <si>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</si>
  <si>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</si>
  <si>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</si>
  <si>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</si>
  <si>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</si>
  <si>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</si>
  <si>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</si>
  <si>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</si>
  <si>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</si>
  <si>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</si>
  <si>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</si>
  <si>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</si>
  <si>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</si>
  <si>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</si>
  <si>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</si>
  <si>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</si>
  <si>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</si>
  <si>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</si>
  <si>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</si>
  <si>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</si>
  <si>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</si>
  <si>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</si>
  <si>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</si>
  <si>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</si>
  <si>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</si>
  <si>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</si>
  <si>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</si>
  <si>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</si>
  <si>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</si>
  <si>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</si>
  <si>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</si>
  <si>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</si>
  <si>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</si>
  <si>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</si>
  <si>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</si>
  <si>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</si>
  <si>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</si>
  <si>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</si>
  <si>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</si>
  <si>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</si>
  <si>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</si>
  <si>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</si>
  <si>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</si>
  <si>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</si>
  <si>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</si>
  <si>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</si>
  <si>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</si>
  <si>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</si>
  <si>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</si>
  <si>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</si>
  <si>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</si>
  <si>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</si>
  <si>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</si>
  <si>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</si>
  <si>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</si>
  <si>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</si>
  <si>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</si>
  <si>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</si>
  <si>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</si>
  <si>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</si>
  <si>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</si>
  <si>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</si>
  <si>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</si>
  <si>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</si>
  <si>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</si>
  <si>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</si>
  <si>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</si>
  <si>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</si>
  <si>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</si>
  <si>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</si>
  <si>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</si>
  <si>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</si>
  <si>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</si>
  <si>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</si>
  <si>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</si>
  <si>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</si>
  <si>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</si>
  <si>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</si>
  <si>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</si>
  <si>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</si>
  <si>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</si>
  <si>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</si>
  <si>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</si>
  <si>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</si>
  <si>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</si>
  <si>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</si>
  <si>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</si>
  <si>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</si>
  <si>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</si>
  <si>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</si>
  <si>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</si>
  <si>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</si>
  <si>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</si>
  <si>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</si>
  <si>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</si>
  <si>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</si>
  <si>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</si>
  <si>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</si>
  <si>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</si>
  <si>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</si>
  <si>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</si>
  <si>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</si>
  <si>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</si>
  <si>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</si>
  <si>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</si>
  <si>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</si>
  <si>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</si>
  <si>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</si>
  <si>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</si>
  <si>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</si>
  <si>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</si>
  <si>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</si>
  <si>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</si>
  <si>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</si>
  <si>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</si>
  <si>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</si>
  <si>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</si>
  <si>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</si>
  <si>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</si>
  <si>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</si>
  <si>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</si>
  <si>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</si>
  <si>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</si>
  <si>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</si>
  <si>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</si>
  <si>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</si>
  <si>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</si>
  <si>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</si>
  <si>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</si>
  <si>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</si>
  <si>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</si>
  <si>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</si>
  <si>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</si>
  <si>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</si>
  <si>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</si>
  <si>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</si>
  <si>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</si>
  <si>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</si>
  <si>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</si>
  <si>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</si>
  <si>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</si>
  <si>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</si>
  <si>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</si>
  <si>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</si>
  <si>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</si>
  <si>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</si>
  <si>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</si>
  <si>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</si>
  <si>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</si>
  <si>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</si>
  <si>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</si>
  <si>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</si>
  <si>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</si>
  <si>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</si>
  <si>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</si>
  <si>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</si>
  <si>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</si>
  <si>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</si>
  <si>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</si>
  <si>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</si>
  <si>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</si>
  <si>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</si>
  <si>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</si>
  <si>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</si>
  <si>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</si>
  <si>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</si>
  <si>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</si>
  <si>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</si>
  <si>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</si>
  <si>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</si>
  <si>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</si>
  <si>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</si>
  <si>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</si>
  <si>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</si>
  <si>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</si>
  <si>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</si>
  <si>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</si>
  <si>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</si>
  <si>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</si>
  <si>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</si>
  <si>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</si>
  <si>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</si>
  <si>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</si>
  <si>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</si>
  <si>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</si>
  <si>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</si>
  <si>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</si>
  <si>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</si>
  <si>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</si>
  <si>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</si>
  <si>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</si>
  <si>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</si>
  <si>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</si>
  <si>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</si>
  <si>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</si>
  <si>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</si>
  <si>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</si>
  <si>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</si>
  <si>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</si>
  <si>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</si>
  <si>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</si>
  <si>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</si>
  <si>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</si>
  <si>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</si>
  <si>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</si>
  <si>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</si>
  <si>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</si>
  <si>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</si>
  <si>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</si>
  <si>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</si>
  <si>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</si>
  <si>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</si>
  <si>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</si>
  <si>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</si>
  <si>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</si>
  <si>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</si>
  <si>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</si>
  <si>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</si>
  <si>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</si>
  <si>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</si>
  <si>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</si>
  <si>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</si>
  <si>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</si>
  <si>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</si>
  <si>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</si>
  <si>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</si>
  <si>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</si>
  <si>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</si>
  <si>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</si>
  <si>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</si>
  <si>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</si>
  <si>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</si>
  <si>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</si>
  <si>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</si>
  <si>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</si>
  <si>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</si>
  <si>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</si>
  <si>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</si>
  <si>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</si>
  <si>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</si>
  <si>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</si>
  <si>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</si>
  <si>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</si>
  <si>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</si>
  <si>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</si>
  <si>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</si>
  <si>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</si>
  <si>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</si>
  <si>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</si>
  <si>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</si>
  <si>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</si>
  <si>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</si>
  <si>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</si>
  <si>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</si>
  <si>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</si>
  <si>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</si>
  <si>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</si>
  <si>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</si>
  <si>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</si>
  <si>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</si>
  <si>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</si>
  <si>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</si>
  <si>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</si>
  <si>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</si>
  <si>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</si>
  <si>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</si>
  <si>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</si>
  <si>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</si>
  <si>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</si>
  <si>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</si>
  <si>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</si>
  <si>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</si>
  <si>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</si>
  <si>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</si>
  <si>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</si>
  <si>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</si>
  <si>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</si>
  <si>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</si>
  <si>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</si>
  <si>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</si>
  <si>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</si>
  <si>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</si>
  <si>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</si>
  <si>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</si>
  <si>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</si>
  <si>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</si>
  <si>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</si>
  <si>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</si>
  <si>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</si>
  <si>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</si>
  <si>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</si>
  <si>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</si>
  <si>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</si>
  <si>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</si>
  <si>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</si>
  <si>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</si>
  <si>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</si>
  <si>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</si>
  <si>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</si>
  <si>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</si>
  <si>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</si>
  <si>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</si>
  <si>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</si>
  <si>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</si>
  <si>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</si>
  <si>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</si>
  <si>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</si>
  <si>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</si>
  <si>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</si>
  <si>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</si>
  <si>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</si>
  <si>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</si>
  <si>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</si>
  <si>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</si>
  <si>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</si>
  <si>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</si>
  <si>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</si>
  <si>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</si>
  <si>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</si>
  <si>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</si>
  <si>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</si>
  <si>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</si>
  <si>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</si>
  <si>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</si>
  <si>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</si>
  <si>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</si>
  <si>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</si>
  <si>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</si>
  <si>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</si>
  <si>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</si>
  <si>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</si>
  <si>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</si>
  <si>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</si>
  <si>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</si>
  <si>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</si>
  <si>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</si>
  <si>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</si>
  <si>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</si>
  <si>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</si>
  <si>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</si>
  <si>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</si>
  <si>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</si>
  <si>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</si>
  <si>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</si>
  <si>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</si>
  <si>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</si>
  <si>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</si>
  <si>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</si>
  <si>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</si>
  <si>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</si>
  <si>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</si>
  <si>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</si>
  <si>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</si>
  <si>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</si>
  <si>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</si>
  <si>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</si>
  <si>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</si>
  <si>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</si>
  <si>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</si>
  <si>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</si>
  <si>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</si>
  <si>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</si>
  <si>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</si>
  <si>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</si>
  <si>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</si>
  <si>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</si>
  <si>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</si>
  <si>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</si>
  <si>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</si>
  <si>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</si>
  <si>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</si>
  <si>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</si>
  <si>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</si>
  <si>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</si>
  <si>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</si>
  <si>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</si>
  <si>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</si>
  <si>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</si>
  <si>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</si>
  <si>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</si>
  <si>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</si>
  <si>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</si>
  <si>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</si>
  <si>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</si>
  <si>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</si>
  <si>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</si>
  <si>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</si>
  <si>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</si>
  <si>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</si>
  <si>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</si>
  <si>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</si>
  <si>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</si>
  <si>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</si>
  <si>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</si>
  <si>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</si>
  <si>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</si>
  <si>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</si>
  <si>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</si>
  <si>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</si>
  <si>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</si>
  <si>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</si>
  <si>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</si>
  <si>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</si>
  <si>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</si>
  <si>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</si>
  <si>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</si>
  <si>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</si>
  <si>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</si>
  <si>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</si>
  <si>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</si>
  <si>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</si>
  <si>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</si>
  <si>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</si>
  <si>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</si>
  <si>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</si>
  <si>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</si>
  <si>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</si>
  <si>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</si>
  <si>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</si>
  <si>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</si>
  <si>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</si>
  <si>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</si>
  <si>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</si>
  <si>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</si>
  <si>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</si>
  <si>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</si>
  <si>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</si>
  <si>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</si>
  <si>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</si>
  <si>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</si>
  <si>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</si>
  <si>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</si>
  <si>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</si>
  <si>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</si>
  <si>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</si>
  <si>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</si>
  <si>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</si>
  <si>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</si>
  <si>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</si>
  <si>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</si>
  <si>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</si>
  <si>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</si>
  <si>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</si>
  <si>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</si>
  <si>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</si>
  <si>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</si>
  <si>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</si>
  <si>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</si>
  <si>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</si>
  <si>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</si>
  <si>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</si>
  <si>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</si>
  <si>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</si>
  <si>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</si>
  <si>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</si>
  <si>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</si>
  <si>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</si>
  <si>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</si>
  <si>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</si>
  <si>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</si>
  <si>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</si>
  <si>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</si>
  <si>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</si>
  <si>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</si>
  <si>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</si>
  <si>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</si>
  <si>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</si>
  <si>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</si>
  <si>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</si>
  <si>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</si>
  <si>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</si>
  <si>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</si>
  <si>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</si>
  <si>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</si>
  <si>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</si>
  <si>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</si>
  <si>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</si>
  <si>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</si>
  <si>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</si>
  <si>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</si>
  <si>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</si>
  <si>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</si>
  <si>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</si>
  <si>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</si>
  <si>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</si>
  <si>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</si>
  <si>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</si>
  <si>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</si>
  <si>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</si>
  <si>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</si>
  <si>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</si>
  <si>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</si>
  <si>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</si>
  <si>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</si>
  <si>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</si>
  <si>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</si>
  <si>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</si>
  <si>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</si>
  <si>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</si>
  <si>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</si>
  <si>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</si>
  <si>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</si>
  <si>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</si>
  <si>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</si>
  <si>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</si>
  <si>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</si>
  <si>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</si>
  <si>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</si>
  <si>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</si>
  <si>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</si>
  <si>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</si>
  <si>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</si>
  <si>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</si>
  <si>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</si>
  <si>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</si>
  <si>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</si>
  <si>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</si>
  <si>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</si>
  <si>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</si>
  <si>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</si>
  <si>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</si>
  <si>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</si>
  <si>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</si>
  <si>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</si>
  <si>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</si>
  <si>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</si>
  <si>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</si>
  <si>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</si>
  <si>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</si>
  <si>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</si>
  <si>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</si>
  <si>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</si>
  <si>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</si>
  <si>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</si>
  <si>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</si>
  <si>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</si>
  <si>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</si>
  <si>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</si>
  <si>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</si>
  <si>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</si>
  <si>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</si>
  <si>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</si>
  <si>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</si>
  <si>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</si>
  <si>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</si>
  <si>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</si>
  <si>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</si>
  <si>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</si>
  <si>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</si>
  <si>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</si>
  <si>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</si>
  <si>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</si>
  <si>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</si>
  <si>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</si>
  <si>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</si>
  <si>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</si>
  <si>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</si>
  <si>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</si>
  <si>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</si>
  <si>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</si>
  <si>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</si>
  <si>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</si>
  <si>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</si>
  <si>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</si>
  <si>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</si>
  <si>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</si>
  <si>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</si>
  <si>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</si>
  <si>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</si>
  <si>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</si>
  <si>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</si>
  <si>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</si>
  <si>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</si>
  <si>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</si>
  <si>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</si>
  <si>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</si>
  <si>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</si>
  <si>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</si>
  <si>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</si>
  <si>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</si>
  <si>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</si>
  <si>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</si>
  <si>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</si>
  <si>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</si>
  <si>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</si>
  <si>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</si>
  <si>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</si>
  <si>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</si>
  <si>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</si>
  <si>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</si>
  <si>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</si>
  <si>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</si>
  <si>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</si>
  <si>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</si>
  <si>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</si>
  <si>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</si>
  <si>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</si>
  <si>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</si>
  <si>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</si>
  <si>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</si>
  <si>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</si>
  <si>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</si>
  <si>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</si>
  <si>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</si>
  <si>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</si>
  <si>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</si>
  <si>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</si>
  <si>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</si>
  <si>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</si>
  <si>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</si>
  <si>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</si>
  <si>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</si>
  <si>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</si>
  <si>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</si>
  <si>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</si>
  <si>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</si>
  <si>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</si>
  <si>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</si>
  <si>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</si>
  <si>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</si>
  <si>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</si>
  <si>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</si>
  <si>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</si>
  <si>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</si>
  <si>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</si>
  <si>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</si>
  <si>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</si>
  <si>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</si>
  <si>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</si>
  <si>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</si>
  <si>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</si>
  <si>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</si>
  <si>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</si>
  <si>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</si>
  <si>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</si>
  <si>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</si>
  <si>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</si>
  <si>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</si>
  <si>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</si>
  <si>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</si>
  <si>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</si>
  <si>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</si>
  <si>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</si>
  <si>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</si>
  <si>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</si>
  <si>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</si>
  <si>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</si>
  <si>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</si>
  <si>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</si>
  <si>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</si>
  <si>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</si>
  <si>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</si>
  <si>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</si>
  <si>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</si>
  <si>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</si>
  <si>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</si>
  <si>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</si>
  <si>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</si>
  <si>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</si>
  <si>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</si>
  <si>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</si>
  <si>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</si>
  <si>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</si>
  <si>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</si>
  <si>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</si>
  <si>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</si>
  <si>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</si>
  <si>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</si>
  <si>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</si>
  <si>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</si>
  <si>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</si>
  <si>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</si>
  <si>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</si>
  <si>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</si>
  <si>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</si>
  <si>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</si>
  <si>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</si>
  <si>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</si>
  <si>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</si>
  <si>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</si>
  <si>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</si>
  <si>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</si>
  <si>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</si>
  <si>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</si>
  <si>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</si>
  <si>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</si>
  <si>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</si>
  <si>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</si>
  <si>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</si>
  <si>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</si>
  <si>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</si>
  <si>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</si>
  <si>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</si>
  <si>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</si>
  <si>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</si>
  <si>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</si>
  <si>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</si>
  <si>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</si>
  <si>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</si>
  <si>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</si>
  <si>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</si>
  <si>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</si>
  <si>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</si>
  <si>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</si>
  <si>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</si>
  <si>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</si>
  <si>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</si>
  <si>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</si>
  <si>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</si>
  <si>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</si>
  <si>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</si>
  <si>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</si>
  <si>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</si>
  <si>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</si>
  <si>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</si>
  <si>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</si>
  <si>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</si>
  <si>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</si>
  <si>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</si>
  <si>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</si>
  <si>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</si>
  <si>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</si>
  <si>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</si>
  <si>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</si>
  <si>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</si>
  <si>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</si>
  <si>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</si>
  <si>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</si>
  <si>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</si>
  <si>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</si>
  <si>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</si>
  <si>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</si>
  <si>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</si>
  <si>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</si>
  <si>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</si>
  <si>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</si>
  <si>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</si>
  <si>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</si>
  <si>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</si>
  <si>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</si>
  <si>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</si>
  <si>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</si>
  <si>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</si>
  <si>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</si>
  <si>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</si>
  <si>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</si>
  <si>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</si>
  <si>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</si>
  <si>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</si>
  <si>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</si>
  <si>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</si>
  <si>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</si>
  <si>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</si>
  <si>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</si>
  <si>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</si>
  <si>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</si>
  <si>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</si>
  <si>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</si>
  <si>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</si>
  <si>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</si>
  <si>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</si>
  <si>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</si>
  <si>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</si>
  <si>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</si>
  <si>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</si>
  <si>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</si>
  <si>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</si>
  <si>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</si>
  <si>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</si>
  <si>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</si>
  <si>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</si>
  <si>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</si>
  <si>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</si>
  <si>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</si>
  <si>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</si>
  <si>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</si>
  <si>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</si>
  <si>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</si>
  <si>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</si>
  <si>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</si>
  <si>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</si>
  <si>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</si>
  <si>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</si>
  <si>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</si>
  <si>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</si>
  <si>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</si>
  <si>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</si>
  <si>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</si>
  <si>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</si>
  <si>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</si>
  <si>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</si>
  <si>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</si>
  <si>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</si>
  <si>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</si>
  <si>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</si>
  <si>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</si>
  <si>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</si>
  <si>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</si>
  <si>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</si>
  <si>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</si>
  <si>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</si>
  <si>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</si>
  <si>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</si>
  <si>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</si>
  <si>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</si>
  <si>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</si>
  <si>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</si>
  <si>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</si>
  <si>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</si>
  <si>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</si>
  <si>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</si>
  <si>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</si>
  <si>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</si>
  <si>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</si>
  <si>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</si>
  <si>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</si>
  <si>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</si>
  <si>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</si>
  <si>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</si>
  <si>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</si>
  <si>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</si>
  <si>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</si>
  <si>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</si>
  <si>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</si>
  <si>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</si>
  <si>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</si>
  <si>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</si>
  <si>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</si>
  <si>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</si>
  <si>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</si>
  <si>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</si>
  <si>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</si>
  <si>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</si>
  <si>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</si>
  <si>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</si>
  <si>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</si>
  <si>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</si>
  <si>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</si>
  <si>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</si>
  <si>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</si>
  <si>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</si>
  <si>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</si>
  <si>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</si>
  <si>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</si>
  <si>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</si>
  <si>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</si>
  <si>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</si>
  <si>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</si>
  <si>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</si>
  <si>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</si>
  <si>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</si>
  <si>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</si>
  <si>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</si>
  <si>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</si>
  <si>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</si>
  <si>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</si>
  <si>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</si>
  <si>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</si>
  <si>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</si>
  <si>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</si>
  <si>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</si>
  <si>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</si>
  <si>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</si>
  <si>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</si>
  <si>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</si>
  <si>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</si>
  <si>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</si>
  <si>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</si>
  <si>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</si>
  <si>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</si>
  <si>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</si>
  <si>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</si>
  <si>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</si>
  <si>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</si>
  <si>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</si>
  <si>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</si>
  <si>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</si>
  <si>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</si>
  <si>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</si>
  <si>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</si>
  <si>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</si>
  <si>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</si>
  <si>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</si>
  <si>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</si>
  <si>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</si>
  <si>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</si>
  <si>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</si>
  <si>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</si>
  <si>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</si>
  <si>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</si>
  <si>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</si>
  <si>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</si>
  <si>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</si>
  <si>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</si>
  <si>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</si>
  <si>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</si>
  <si>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</si>
  <si>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</si>
  <si>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</si>
  <si>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</si>
  <si>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</si>
  <si>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</si>
  <si>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</si>
  <si>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</si>
  <si>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</si>
  <si>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</si>
  <si>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</si>
  <si>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</si>
  <si>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</si>
  <si>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</si>
  <si>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</si>
  <si>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</si>
  <si>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</si>
  <si>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</si>
  <si>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</si>
  <si>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</si>
  <si>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</si>
  <si>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</si>
  <si>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</si>
  <si>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</si>
  <si>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</si>
  <si>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</si>
  <si>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</si>
  <si>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</si>
  <si>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</si>
  <si>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</si>
  <si>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</si>
  <si>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</si>
  <si>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</si>
  <si>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</si>
  <si>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</si>
  <si>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</si>
  <si>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</si>
  <si>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</si>
  <si>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</si>
  <si>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</si>
  <si>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</si>
  <si>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</si>
  <si>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</si>
  <si>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</si>
  <si>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</si>
  <si>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</si>
  <si>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</si>
  <si>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</si>
  <si>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</si>
  <si>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</si>
  <si>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</si>
  <si>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</si>
  <si>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</si>
  <si>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</si>
  <si>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</si>
  <si>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</si>
  <si>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</si>
  <si>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</si>
  <si>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</si>
  <si>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</si>
  <si>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</si>
  <si>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</si>
  <si>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</si>
  <si>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</si>
  <si>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</si>
  <si>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</si>
  <si>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</si>
  <si>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</si>
  <si>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</si>
  <si>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</si>
  <si>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</si>
  <si>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</si>
  <si>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</si>
  <si>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</si>
  <si>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</si>
  <si>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</si>
  <si>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</si>
  <si>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</si>
  <si>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</si>
  <si>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</si>
  <si>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</si>
  <si>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</si>
  <si>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</si>
  <si>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</si>
  <si>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</si>
  <si>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</si>
  <si>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</si>
  <si>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</si>
  <si>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</si>
  <si>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</si>
  <si>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</si>
  <si>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</si>
  <si>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</si>
  <si>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</si>
  <si>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</si>
  <si>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</si>
  <si>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</si>
  <si>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</si>
  <si>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</si>
  <si>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</si>
  <si>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</si>
  <si>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</si>
  <si>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</si>
  <si>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</si>
  <si>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</si>
  <si>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</si>
  <si>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</si>
  <si>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</si>
  <si>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</si>
  <si>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</si>
  <si>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</si>
  <si>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</si>
  <si>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</si>
  <si>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</si>
  <si>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</si>
  <si>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</si>
  <si>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</si>
  <si>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</si>
  <si>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</si>
  <si>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</si>
  <si>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</si>
  <si>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</si>
  <si>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</si>
  <si>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</si>
  <si>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</si>
  <si>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</si>
  <si>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</si>
  <si>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</si>
  <si>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</si>
  <si>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</si>
  <si>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</si>
  <si>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</si>
  <si>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</si>
  <si>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</si>
  <si>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</si>
  <si>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</si>
  <si>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</si>
  <si>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</si>
  <si>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</si>
  <si>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</si>
  <si>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</si>
  <si>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</si>
  <si>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</si>
  <si>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</si>
  <si>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</si>
  <si>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</si>
  <si>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</si>
  <si>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</si>
  <si>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</si>
  <si>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</si>
  <si>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</si>
  <si>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</si>
  <si>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</si>
  <si>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</si>
  <si>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</si>
  <si>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</si>
  <si>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</si>
  <si>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</si>
  <si>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</si>
  <si>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</si>
  <si>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</si>
  <si>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</si>
  <si>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</si>
  <si>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</si>
  <si>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</si>
  <si>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</si>
  <si>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</si>
  <si>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</si>
  <si>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</si>
  <si>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</si>
  <si>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</si>
  <si>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</si>
  <si>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</si>
  <si>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</si>
  <si>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</si>
  <si>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</si>
  <si>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</si>
  <si>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</si>
  <si>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</si>
  <si>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</si>
  <si>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</si>
  <si>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</si>
  <si>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</si>
  <si>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</si>
  <si>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</si>
  <si>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</si>
  <si>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</si>
  <si>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</si>
  <si>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</si>
  <si>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</si>
  <si>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</si>
  <si>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</si>
  <si>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</si>
  <si>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</si>
  <si>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</si>
  <si>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</si>
  <si>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</si>
  <si>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</si>
  <si>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</si>
  <si>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</si>
  <si>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</si>
  <si>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</si>
  <si>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</si>
  <si>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</si>
  <si>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</si>
  <si>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</si>
  <si>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</si>
  <si>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</si>
  <si>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</si>
  <si>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</si>
  <si>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</si>
  <si>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</si>
  <si>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</si>
  <si>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</si>
  <si>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</si>
  <si>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</si>
  <si>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</si>
  <si>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</si>
  <si>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</si>
  <si>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</si>
  <si>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</si>
  <si>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</si>
  <si>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</si>
  <si>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</si>
  <si>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</si>
  <si>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</si>
  <si>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</si>
  <si>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</si>
  <si>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</si>
  <si>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</si>
  <si>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</si>
  <si>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</si>
  <si>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</si>
  <si>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</si>
  <si>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</si>
  <si>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</si>
  <si>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</si>
  <si>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</si>
  <si>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</si>
  <si>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</si>
  <si>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</si>
  <si>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</si>
  <si>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</si>
  <si>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</si>
  <si>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</si>
  <si>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</si>
  <si>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</si>
  <si>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</si>
  <si>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</si>
  <si>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</si>
  <si>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</si>
  <si>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</si>
  <si>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</si>
  <si>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</si>
  <si>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</si>
  <si>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</si>
  <si>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</si>
  <si>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</si>
  <si>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</si>
  <si>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</si>
  <si>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</si>
  <si>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</si>
  <si>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</si>
  <si>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</si>
  <si>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</si>
  <si>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</si>
  <si>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</si>
  <si>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</si>
  <si>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</si>
  <si>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</si>
  <si>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</si>
  <si>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</si>
  <si>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</si>
  <si>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</si>
  <si>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</si>
  <si>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</si>
  <si>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</si>
  <si>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</si>
  <si>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</si>
  <si>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</si>
  <si>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</si>
  <si>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</si>
  <si>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</si>
  <si>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</si>
  <si>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</si>
  <si>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</si>
  <si>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</si>
  <si>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</si>
  <si>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</si>
  <si>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</si>
  <si>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</si>
  <si>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</si>
  <si>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</si>
  <si>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</si>
  <si>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</si>
  <si>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</si>
  <si>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</si>
  <si>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</si>
  <si>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</si>
  <si>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</si>
  <si>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</si>
  <si>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</si>
  <si>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</si>
  <si>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</si>
  <si>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</si>
  <si>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</si>
  <si>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</si>
  <si>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</si>
  <si>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</si>
  <si>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</si>
  <si>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</si>
  <si>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</si>
  <si>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</si>
  <si>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</si>
  <si>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</si>
  <si>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</si>
  <si>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</si>
  <si>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</si>
  <si>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</si>
  <si>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</si>
  <si>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</si>
  <si>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</si>
  <si>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</si>
  <si>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</si>
  <si>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</si>
  <si>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</si>
  <si>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</si>
  <si>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</si>
  <si>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</si>
  <si>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</si>
  <si>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</si>
  <si>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</si>
  <si>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</si>
  <si>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</si>
  <si>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</si>
  <si>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</si>
  <si>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</si>
  <si>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</si>
  <si>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</si>
  <si>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</si>
  <si>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</si>
  <si>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</si>
  <si>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</si>
  <si>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</si>
  <si>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</si>
  <si>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</si>
  <si>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</si>
  <si>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</si>
  <si>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</si>
  <si>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</si>
  <si>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</si>
  <si>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</si>
  <si>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</si>
  <si>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</si>
  <si>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</si>
  <si>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</si>
  <si>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</si>
  <si>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</si>
  <si>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</si>
  <si>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</si>
  <si>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</si>
  <si>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</si>
  <si>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</si>
  <si>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</si>
  <si>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</si>
  <si>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</si>
  <si>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</si>
  <si>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</si>
  <si>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</si>
  <si>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</si>
  <si>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</si>
  <si>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</si>
  <si>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</si>
  <si>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</si>
  <si>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</si>
  <si>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</si>
  <si>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</si>
  <si>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</si>
  <si>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</si>
  <si>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</si>
  <si>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</si>
  <si>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</si>
  <si>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</si>
  <si>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</si>
  <si>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</si>
  <si>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</si>
  <si>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</si>
  <si>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</si>
  <si>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</si>
  <si>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</si>
  <si>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</si>
  <si>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</si>
  <si>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</si>
  <si>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</si>
  <si>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</si>
  <si>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</si>
  <si>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</si>
  <si>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</si>
  <si>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</si>
  <si>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</si>
  <si>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</si>
  <si>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</si>
  <si>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</si>
  <si>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</si>
  <si>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</si>
  <si>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</si>
  <si>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</si>
  <si>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</si>
  <si>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</si>
  <si>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</si>
  <si>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</si>
  <si>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</si>
  <si>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</si>
  <si>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</si>
  <si>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</si>
  <si>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</si>
  <si>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</si>
  <si>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</si>
  <si>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</si>
  <si>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</si>
  <si>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</si>
  <si>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</si>
  <si>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</si>
  <si>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</si>
  <si>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</si>
  <si>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</si>
  <si>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</si>
  <si>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</si>
  <si>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</si>
  <si>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</si>
  <si>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</si>
  <si>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</si>
  <si>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</si>
  <si>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</si>
  <si>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</si>
  <si>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</si>
  <si>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</si>
  <si>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</si>
  <si>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</si>
  <si>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</si>
  <si>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</si>
  <si>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</si>
  <si>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</si>
  <si>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</si>
  <si>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</si>
  <si>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</si>
  <si>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</si>
  <si>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</si>
  <si>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</si>
  <si>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</si>
  <si>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</si>
  <si>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</si>
  <si>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</si>
  <si>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</si>
  <si>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</si>
  <si>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</si>
  <si>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</si>
  <si>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</si>
  <si>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</si>
  <si>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</si>
  <si>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</si>
  <si>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</si>
  <si>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</si>
  <si>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</si>
  <si>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</si>
  <si>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</si>
  <si>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</si>
  <si>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</si>
  <si>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</si>
  <si>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</si>
  <si>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</si>
  <si>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</si>
  <si>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</si>
  <si>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</si>
  <si>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</si>
  <si>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</si>
  <si>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</si>
  <si>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</si>
  <si>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</si>
  <si>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</si>
  <si>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</si>
  <si>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</si>
  <si>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</si>
  <si>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</si>
  <si>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</si>
  <si>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</si>
  <si>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</si>
  <si>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</si>
  <si>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</si>
  <si>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</si>
  <si>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</si>
  <si>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</si>
  <si>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</si>
  <si>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</si>
  <si>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</si>
  <si>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</si>
  <si>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</si>
  <si>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</si>
  <si>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</si>
  <si>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</si>
  <si>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</si>
  <si>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</si>
  <si>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</si>
  <si>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</si>
  <si>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</si>
  <si>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</si>
  <si>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</si>
  <si>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</si>
  <si>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</si>
  <si>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</si>
  <si>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</si>
  <si>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</si>
  <si>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</si>
  <si>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</si>
  <si>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</si>
  <si>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</si>
  <si>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</si>
  <si>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</si>
  <si>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</si>
  <si>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</si>
  <si>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</si>
  <si>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</si>
  <si>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</si>
  <si>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</si>
  <si>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</si>
  <si>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</si>
  <si>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</si>
  <si>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</si>
  <si>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</si>
  <si>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</si>
  <si>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</si>
  <si>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</si>
  <si>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</si>
  <si>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</si>
  <si>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</si>
  <si>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</si>
  <si>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</si>
  <si>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</si>
  <si>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</si>
  <si>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</si>
  <si>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</si>
  <si>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</si>
  <si>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</si>
  <si>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</si>
  <si>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</si>
  <si>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</si>
  <si>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</si>
  <si>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</si>
  <si>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</si>
  <si>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</si>
  <si>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</si>
  <si>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</si>
  <si>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</si>
  <si>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</si>
  <si>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</si>
  <si>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</si>
  <si>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</si>
  <si>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</si>
  <si>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</si>
  <si>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</si>
  <si>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</si>
  <si>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</si>
  <si>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</si>
  <si>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</si>
  <si>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</si>
  <si>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</si>
  <si>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</si>
  <si>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</si>
  <si>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</si>
  <si>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</si>
  <si>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</si>
  <si>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</si>
  <si>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</si>
  <si>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</si>
  <si>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</si>
  <si>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</si>
  <si>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</si>
  <si>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</si>
  <si>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</si>
  <si>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</si>
  <si>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</si>
  <si>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</si>
  <si>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</si>
  <si>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</si>
  <si>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</si>
  <si>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</si>
  <si>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</si>
  <si>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</si>
  <si>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</si>
  <si>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</si>
  <si>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</si>
  <si>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</si>
  <si>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</si>
  <si>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</si>
  <si>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</si>
  <si>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</si>
  <si>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</si>
  <si>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</si>
  <si>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</si>
  <si>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</si>
  <si>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</si>
  <si>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</si>
  <si>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</si>
  <si>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</si>
  <si>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</si>
  <si>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</si>
  <si>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</si>
  <si>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</si>
  <si>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</si>
  <si>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</si>
  <si>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</si>
  <si>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</si>
  <si>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</si>
  <si>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</si>
  <si>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</si>
  <si>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</si>
  <si>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</si>
  <si>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</si>
  <si>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</si>
  <si>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</si>
  <si>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</si>
  <si>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</si>
  <si>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</si>
  <si>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</si>
  <si>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</si>
  <si>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</si>
  <si>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</si>
  <si>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</si>
  <si>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</si>
  <si>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</si>
  <si>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</si>
  <si>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</si>
  <si>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</si>
  <si>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</si>
  <si>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</si>
  <si>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</si>
  <si>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</si>
  <si>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</si>
  <si>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</si>
  <si>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</si>
  <si>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</si>
  <si>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</si>
  <si>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</si>
  <si>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</si>
  <si>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</si>
  <si>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</si>
  <si>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</si>
  <si>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</si>
  <si>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</si>
  <si>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</si>
  <si>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</si>
  <si>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</si>
  <si>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</si>
  <si>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</si>
  <si>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</si>
  <si>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</si>
  <si>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</si>
  <si>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</si>
  <si>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</si>
  <si>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</si>
  <si>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</si>
  <si>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</si>
  <si>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</si>
  <si>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</si>
  <si>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</si>
  <si>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</si>
  <si>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</si>
  <si>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</si>
  <si>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</si>
  <si>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</si>
  <si>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</si>
  <si>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</si>
  <si>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</si>
  <si>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</si>
  <si>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</si>
  <si>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</si>
  <si>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</si>
  <si>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</si>
  <si>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</si>
  <si>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</si>
  <si>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</si>
  <si>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</si>
  <si>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</si>
  <si>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</si>
  <si>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</si>
  <si>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</si>
  <si>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</si>
  <si>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</si>
  <si>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</si>
  <si>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</si>
  <si>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</si>
  <si>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</si>
  <si>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</si>
  <si>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</si>
  <si>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</si>
  <si>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</si>
  <si>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</si>
  <si>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</si>
  <si>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</si>
  <si>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</si>
  <si>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</si>
  <si>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</si>
  <si>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</si>
  <si>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</si>
  <si>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</si>
  <si>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</si>
  <si>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</si>
  <si>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</si>
  <si>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</si>
  <si>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</si>
  <si>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</si>
  <si>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</si>
  <si>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</si>
  <si>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</si>
  <si>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</si>
  <si>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</si>
  <si>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</si>
  <si>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</si>
  <si>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</si>
  <si>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</si>
  <si>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</si>
  <si>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</si>
  <si>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</si>
  <si>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</si>
  <si>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</si>
  <si>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</si>
  <si>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</si>
  <si>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</si>
  <si>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</si>
  <si>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</si>
  <si>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</si>
  <si>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</si>
  <si>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</si>
  <si>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</si>
  <si>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</si>
  <si>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</si>
  <si>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</si>
  <si>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</si>
  <si>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</si>
  <si>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</si>
  <si>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</si>
  <si>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</si>
  <si>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</si>
  <si>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</si>
  <si>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</si>
  <si>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</si>
  <si>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</si>
  <si>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</si>
  <si>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</si>
  <si>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</si>
  <si>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</si>
  <si>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</si>
  <si>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</si>
  <si>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</si>
  <si>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</si>
  <si>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</si>
  <si>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</si>
  <si>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</si>
  <si>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</si>
  <si>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</si>
  <si>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</si>
  <si>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</si>
  <si>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</si>
  <si>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</si>
  <si>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</si>
  <si>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</si>
  <si>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</si>
  <si>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</si>
  <si>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</si>
  <si>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</si>
  <si>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</si>
  <si>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</si>
  <si>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</si>
  <si>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</si>
  <si>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</si>
  <si>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</si>
  <si>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</si>
  <si>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</si>
  <si>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</si>
  <si>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</si>
  <si>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</si>
  <si>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</si>
  <si>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</si>
  <si>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</si>
  <si>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</si>
  <si>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</si>
  <si>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</si>
  <si>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</si>
  <si>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</si>
  <si>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</si>
  <si>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</si>
  <si>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</si>
  <si>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</si>
  <si>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</si>
  <si>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</si>
  <si>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</si>
  <si>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</si>
  <si>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</si>
  <si>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</si>
  <si>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</si>
  <si>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</si>
  <si>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</si>
  <si>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</si>
  <si>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</si>
  <si>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</si>
  <si>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</si>
  <si>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</si>
  <si>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</si>
  <si>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</si>
  <si>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</si>
  <si>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</si>
  <si>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</si>
  <si>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</si>
  <si>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</si>
  <si>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</si>
  <si>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</si>
  <si>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</si>
  <si>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</si>
  <si>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</si>
  <si>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</si>
  <si>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</si>
  <si>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</si>
  <si>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</si>
  <si>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</si>
  <si>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</si>
  <si>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</si>
  <si>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</si>
  <si>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</si>
  <si>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</si>
  <si>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</si>
  <si>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</si>
  <si>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</si>
  <si>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</si>
  <si>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</si>
  <si>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</si>
  <si>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</si>
  <si>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</si>
  <si>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</si>
  <si>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</si>
  <si>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</si>
  <si>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</si>
  <si>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</si>
  <si>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</si>
  <si>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</si>
  <si>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</si>
  <si>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</si>
  <si>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</si>
  <si>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</si>
  <si>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</si>
  <si>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</si>
  <si>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</si>
  <si>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</si>
  <si>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</si>
  <si>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</si>
  <si>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</si>
  <si>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</si>
  <si>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</si>
  <si>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</si>
  <si>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</si>
  <si>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</si>
  <si>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</si>
  <si>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</si>
  <si>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</si>
  <si>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</si>
  <si>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</si>
  <si>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</si>
  <si>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</si>
  <si>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</si>
  <si>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</si>
  <si>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</si>
  <si>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</si>
  <si>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</si>
  <si>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</si>
  <si>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</si>
  <si>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</si>
  <si>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</si>
  <si>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</si>
  <si>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</si>
  <si>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</si>
  <si>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</si>
  <si>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</si>
  <si>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</si>
  <si>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</si>
  <si>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</si>
  <si>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</si>
  <si>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</si>
  <si>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</si>
  <si>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</si>
  <si>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</si>
  <si>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</si>
  <si>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</si>
  <si>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</si>
  <si>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</si>
  <si>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</si>
  <si>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</si>
  <si>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</si>
  <si>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</si>
  <si>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</si>
  <si>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</si>
  <si>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</si>
  <si>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</si>
  <si>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</si>
  <si>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</si>
  <si>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</si>
  <si>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</si>
  <si>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</si>
  <si>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</si>
  <si>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</si>
  <si>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</si>
  <si>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</si>
  <si>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</si>
  <si>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</si>
  <si>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</si>
  <si>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</si>
  <si>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</si>
  <si>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</si>
  <si>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</si>
  <si>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</si>
  <si>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</si>
  <si>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</si>
  <si>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</si>
  <si>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</si>
  <si>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</si>
  <si>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</si>
  <si>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</si>
  <si>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</si>
  <si>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</si>
  <si>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</si>
  <si>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</si>
  <si>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</si>
  <si>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</si>
  <si>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</si>
  <si>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</si>
  <si>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</si>
  <si>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</si>
  <si>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</si>
  <si>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</si>
  <si>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</si>
  <si>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</si>
  <si>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</si>
  <si>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</si>
  <si>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</si>
  <si>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</si>
  <si>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</si>
  <si>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</si>
  <si>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</si>
  <si>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</si>
  <si>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</si>
  <si>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</si>
  <si>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</si>
  <si>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</si>
  <si>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</si>
  <si>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</si>
  <si>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</si>
  <si>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</si>
  <si>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</si>
  <si>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</si>
  <si>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</si>
  <si>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</si>
  <si>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</si>
  <si>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</si>
  <si>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</si>
  <si>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</si>
  <si>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</si>
  <si>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</si>
  <si>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</si>
  <si>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</si>
  <si>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</si>
  <si>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</si>
  <si>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</si>
  <si>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</si>
  <si>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</si>
  <si>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</si>
  <si>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</si>
  <si>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</si>
  <si>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</si>
  <si>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</si>
  <si>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</si>
  <si>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</si>
  <si>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</si>
  <si>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</si>
  <si>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</si>
  <si>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</si>
  <si>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</si>
  <si>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</si>
  <si>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</si>
  <si>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</si>
  <si>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</si>
  <si>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</si>
  <si>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</si>
  <si>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</si>
  <si>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</si>
  <si>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</si>
  <si>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</si>
  <si>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</si>
  <si>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</si>
  <si>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</si>
  <si>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</si>
  <si>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</si>
  <si>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</si>
  <si>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</si>
  <si>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</si>
  <si>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</si>
  <si>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</si>
  <si>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</si>
  <si>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</si>
  <si>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</si>
  <si>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</si>
  <si>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</si>
  <si>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</si>
  <si>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</si>
  <si>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</si>
  <si>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</si>
  <si>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</si>
  <si>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</si>
  <si>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</si>
  <si>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</si>
  <si>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</si>
  <si>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</si>
  <si>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</si>
  <si>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</si>
  <si>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</si>
  <si>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</si>
  <si>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</si>
  <si>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</si>
  <si>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</si>
  <si>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</si>
  <si>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</si>
  <si>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</si>
  <si>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</si>
  <si>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</si>
  <si>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</si>
  <si>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</si>
  <si>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</si>
  <si>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</si>
  <si>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</si>
  <si>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</si>
  <si>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</si>
  <si>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</si>
  <si>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</si>
  <si>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</si>
  <si>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</si>
  <si>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</si>
  <si>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</si>
  <si>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</si>
  <si>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</si>
  <si>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</si>
  <si>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</si>
  <si>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</si>
  <si>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</si>
  <si>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</si>
  <si>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</si>
  <si>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</si>
  <si>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</si>
  <si>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</si>
  <si>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</si>
  <si>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</si>
  <si>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</si>
  <si>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</si>
  <si>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</si>
  <si>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</si>
  <si>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</si>
  <si>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</si>
  <si>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</si>
  <si>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</si>
  <si>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</si>
  <si>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</si>
  <si>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</si>
  <si>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</si>
  <si>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</si>
  <si>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</si>
  <si>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</si>
  <si>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</si>
  <si>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</si>
  <si>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</si>
  <si>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</si>
  <si>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</si>
  <si>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</si>
  <si>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</si>
  <si>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</si>
  <si>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</si>
  <si>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</si>
  <si>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</si>
  <si>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</si>
  <si>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</si>
  <si>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</si>
  <si>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</si>
  <si>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</si>
  <si>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</si>
  <si>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</si>
  <si>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</si>
  <si>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</si>
  <si>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</si>
  <si>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</si>
  <si>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</si>
  <si>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</si>
  <si>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</si>
  <si>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</si>
  <si>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</si>
  <si>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</si>
  <si>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</si>
  <si>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</si>
  <si>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</si>
  <si>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</si>
  <si>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</si>
  <si>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</si>
  <si>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</si>
  <si>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</si>
  <si>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</si>
  <si>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</si>
  <si>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</si>
  <si>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</si>
  <si>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</si>
  <si>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</si>
  <si>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</si>
  <si>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</si>
  <si>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</si>
  <si>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</si>
  <si>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</si>
  <si>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</si>
  <si>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</si>
  <si>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</si>
  <si>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</si>
  <si>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</si>
  <si>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</si>
  <si>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</si>
  <si>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</si>
  <si>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</si>
  <si>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</si>
  <si>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</si>
  <si>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</si>
  <si>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</si>
  <si>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</si>
  <si>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</si>
  <si>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</si>
  <si>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</si>
  <si>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</si>
  <si>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</si>
  <si>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</si>
  <si>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</si>
  <si>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</si>
  <si>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</si>
  <si>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</si>
  <si>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</si>
  <si>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</si>
  <si>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</si>
  <si>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</si>
  <si>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</si>
  <si>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</si>
  <si>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</si>
  <si>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</si>
  <si>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</si>
  <si>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</si>
  <si>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</si>
  <si>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</si>
  <si>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</si>
  <si>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</si>
  <si>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</si>
  <si>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</si>
  <si>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</si>
  <si>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</si>
  <si>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</si>
  <si>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</si>
  <si>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</si>
  <si>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</si>
  <si>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</si>
  <si>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</si>
  <si>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</si>
  <si>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</si>
  <si>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</si>
  <si>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</si>
  <si>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</si>
  <si>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</si>
  <si>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</si>
  <si>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</si>
  <si>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</si>
  <si>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</si>
  <si>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</si>
  <si>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</si>
  <si>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</si>
  <si>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</si>
  <si>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</si>
  <si>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</si>
  <si>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</si>
  <si>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</si>
  <si>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</si>
  <si>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</si>
  <si>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</si>
  <si>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</si>
  <si>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</si>
  <si>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</si>
  <si>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</si>
  <si>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</si>
  <si>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</si>
  <si>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</si>
  <si>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</si>
  <si>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</si>
  <si>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</si>
  <si>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</si>
  <si>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</si>
  <si>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</si>
  <si>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</si>
  <si>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</si>
  <si>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</si>
  <si>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</si>
  <si>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</si>
  <si>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</si>
  <si>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</si>
  <si>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</si>
  <si>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</si>
  <si>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</si>
  <si>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</si>
  <si>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</si>
  <si>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</si>
  <si>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</si>
  <si>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</si>
  <si>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</si>
  <si>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</si>
  <si>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</si>
  <si>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</si>
  <si>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</si>
  <si>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</si>
  <si>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</si>
  <si>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</si>
  <si>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</si>
  <si>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</si>
  <si>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</si>
  <si>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</si>
  <si>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</si>
  <si>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</si>
  <si>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</si>
  <si>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</si>
  <si>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</si>
  <si>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</si>
  <si>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</si>
  <si>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</si>
  <si>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</si>
  <si>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</si>
  <si>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</si>
  <si>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</si>
  <si>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</si>
  <si>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</si>
  <si>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</si>
  <si>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</si>
  <si>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</si>
  <si>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</si>
  <si>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</si>
  <si>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</si>
  <si>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</si>
  <si>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</si>
  <si>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</si>
  <si>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</si>
  <si>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</si>
  <si>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</si>
  <si>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</si>
  <si>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</si>
  <si>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</si>
  <si>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</si>
  <si>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</si>
  <si>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</si>
  <si>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</si>
  <si>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</si>
  <si>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</si>
  <si>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</si>
  <si>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</si>
  <si>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</si>
  <si>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</si>
  <si>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</si>
  <si>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</si>
  <si>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</si>
  <si>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</si>
  <si>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</si>
  <si>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</si>
  <si>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</si>
  <si>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</si>
  <si>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</si>
  <si>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</si>
  <si>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</si>
  <si>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</si>
  <si>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</si>
  <si>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</si>
  <si>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</si>
  <si>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</si>
  <si>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</si>
  <si>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</si>
  <si>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</si>
  <si>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</si>
  <si>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</si>
  <si>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</si>
  <si>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</si>
  <si>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</si>
  <si>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</si>
  <si>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</si>
  <si>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</si>
  <si>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</si>
  <si>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</si>
  <si>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</si>
  <si>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</si>
  <si>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</si>
  <si>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</si>
  <si>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</si>
  <si>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</si>
  <si>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</si>
  <si>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</si>
  <si>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</si>
  <si>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</si>
  <si>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</si>
  <si>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</si>
  <si>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</si>
  <si>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</si>
  <si>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</si>
  <si>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</si>
  <si>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</si>
  <si>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</si>
  <si>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</si>
  <si>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</si>
  <si>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</si>
  <si>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</si>
  <si>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</si>
  <si>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</si>
  <si>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</si>
  <si>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</si>
  <si>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</si>
  <si>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</si>
  <si>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</si>
  <si>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</si>
  <si>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</si>
  <si>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</si>
  <si>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</si>
  <si>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</si>
  <si>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</si>
  <si>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</si>
  <si>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</si>
  <si>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</si>
  <si>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</si>
  <si>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</si>
  <si>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</si>
  <si>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</si>
  <si>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</si>
  <si>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</si>
  <si>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</si>
  <si>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</si>
  <si>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</si>
  <si>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</si>
  <si>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</si>
  <si>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</si>
  <si>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</si>
  <si>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</si>
  <si>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</si>
  <si>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</si>
  <si>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</si>
  <si>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</si>
  <si>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</si>
  <si>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</si>
  <si>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</si>
  <si>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</si>
  <si>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</si>
  <si>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</si>
  <si>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</si>
  <si>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</si>
  <si>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</si>
  <si>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</si>
  <si>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</si>
  <si>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</si>
  <si>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</si>
  <si>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</si>
  <si>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</si>
  <si>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</si>
  <si>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</si>
  <si>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</si>
  <si>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</si>
  <si>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</si>
  <si>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</si>
  <si>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</si>
  <si>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</si>
  <si>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</si>
  <si>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</si>
  <si>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</si>
  <si>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</si>
  <si>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</si>
  <si>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</si>
  <si>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</si>
  <si>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</si>
  <si>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</si>
  <si>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</si>
  <si>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</si>
  <si>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</si>
  <si>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</si>
  <si>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</si>
  <si>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</si>
  <si>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</si>
  <si>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</si>
  <si>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</si>
  <si>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</si>
  <si>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</si>
  <si>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</si>
  <si>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</si>
  <si>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</si>
  <si>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</si>
  <si>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</si>
  <si>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</si>
  <si>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</si>
  <si>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</si>
  <si>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</si>
  <si>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</si>
  <si>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</si>
  <si>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</si>
  <si>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</si>
  <si>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</si>
  <si>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</si>
  <si>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</si>
  <si>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</si>
  <si>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</si>
  <si>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</si>
  <si>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</si>
  <si>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</si>
  <si>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</si>
  <si>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</si>
  <si>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</si>
  <si>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</si>
  <si>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</si>
  <si>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</si>
  <si>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</si>
  <si>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</si>
  <si>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</si>
  <si>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</si>
  <si>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</si>
  <si>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</si>
  <si>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</si>
  <si>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</si>
  <si>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</si>
  <si>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</si>
  <si>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</si>
  <si>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</si>
  <si>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</si>
  <si>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</si>
  <si>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</si>
  <si>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</si>
  <si>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</si>
  <si>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</si>
  <si>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</si>
  <si>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</si>
  <si>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</si>
  <si>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</si>
  <si>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</si>
  <si>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</si>
  <si>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</si>
  <si>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</si>
  <si>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</si>
  <si>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</si>
  <si>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</si>
  <si>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</si>
  <si>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</si>
  <si>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</si>
  <si>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</si>
  <si>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</si>
  <si>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</si>
  <si>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</si>
  <si>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</si>
  <si>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</si>
  <si>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</si>
  <si>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</si>
  <si>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</si>
  <si>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</si>
  <si>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</si>
  <si>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</si>
  <si>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</si>
  <si>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</si>
  <si>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</si>
  <si>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</si>
  <si>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</si>
  <si>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</si>
  <si>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</si>
  <si>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</si>
  <si>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</si>
  <si>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</si>
  <si>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</si>
  <si>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</si>
  <si>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</si>
  <si>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</si>
  <si>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</si>
  <si>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</si>
  <si>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</si>
  <si>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</si>
  <si>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</si>
  <si>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</si>
  <si>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</si>
  <si>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</si>
  <si>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</si>
  <si>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</si>
  <si>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</si>
  <si>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</si>
  <si>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</si>
  <si>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</si>
  <si>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</si>
  <si>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</si>
  <si>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</si>
  <si>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</si>
  <si>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</si>
  <si>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</si>
  <si>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</si>
  <si>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</si>
  <si>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</si>
  <si>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</si>
  <si>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</si>
  <si>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</si>
  <si>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</si>
  <si>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</si>
  <si>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</si>
  <si>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</si>
  <si>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</si>
  <si>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</si>
  <si>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</si>
  <si>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</si>
  <si>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</si>
  <si>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</si>
  <si>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</si>
  <si>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</si>
  <si>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</si>
  <si>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</si>
  <si>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</si>
  <si>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</si>
  <si>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</si>
  <si>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</si>
  <si>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</si>
  <si>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</si>
  <si>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</si>
  <si>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</si>
  <si>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</si>
  <si>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</si>
  <si>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</si>
  <si>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</si>
  <si>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</si>
  <si>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</si>
  <si>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</si>
  <si>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</si>
  <si>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</si>
  <si>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</si>
  <si>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</si>
  <si>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</si>
  <si>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</si>
  <si>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</si>
  <si>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</si>
  <si>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</si>
  <si>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</si>
  <si>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</si>
  <si>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</si>
  <si>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</si>
  <si>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</si>
  <si>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</si>
  <si>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</si>
  <si>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</si>
  <si>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</si>
  <si>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</si>
  <si>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</si>
  <si>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</si>
  <si>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</si>
  <si>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</si>
  <si>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</si>
  <si>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</si>
  <si>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</si>
  <si>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</si>
  <si>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</si>
  <si>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</si>
  <si>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</si>
  <si>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</si>
  <si>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</si>
  <si>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</si>
  <si>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</si>
  <si>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</si>
  <si>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</si>
  <si>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</si>
  <si>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</si>
  <si>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</si>
  <si>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</si>
  <si>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</si>
  <si>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</si>
  <si>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</si>
  <si>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</si>
  <si>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</si>
  <si>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</si>
  <si>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</si>
  <si>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</si>
  <si>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</si>
  <si>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</si>
  <si>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</si>
  <si>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</si>
  <si>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</si>
  <si>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</si>
  <si>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</si>
  <si>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</si>
  <si>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</si>
  <si>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</si>
  <si>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</si>
  <si>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</si>
  <si>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</si>
  <si>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</si>
  <si>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</si>
  <si>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</si>
  <si>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</si>
  <si>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</si>
  <si>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</si>
  <si>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</si>
  <si>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</si>
  <si>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</si>
  <si>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</si>
  <si>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</si>
  <si>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</si>
  <si>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</si>
  <si>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</si>
  <si>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</si>
  <si>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</si>
  <si>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</si>
  <si>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</si>
  <si>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</si>
  <si>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</si>
  <si>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</si>
  <si>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</si>
  <si>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</si>
  <si>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</si>
  <si>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</si>
  <si>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</si>
  <si>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</si>
  <si>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</si>
  <si>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</si>
  <si>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</si>
  <si>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</si>
  <si>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</si>
  <si>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</si>
  <si>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</si>
  <si>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</si>
  <si>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</si>
  <si>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</si>
  <si>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</si>
  <si>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</si>
  <si>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</si>
  <si>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</si>
  <si>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</si>
  <si>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</si>
  <si>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</si>
  <si>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</si>
  <si>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</si>
  <si>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</si>
  <si>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</si>
  <si>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</si>
  <si>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</si>
  <si>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</si>
  <si>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</si>
  <si>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</si>
  <si>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</si>
  <si>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</si>
  <si>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</si>
  <si>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</si>
  <si>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</si>
  <si>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</si>
  <si>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</si>
  <si>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</si>
  <si>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</si>
  <si>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</si>
  <si>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</si>
  <si>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</si>
  <si>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</si>
  <si>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</si>
  <si>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</si>
  <si>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</si>
  <si>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</si>
  <si>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</si>
  <si>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</si>
  <si>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</si>
  <si>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</si>
  <si>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</si>
  <si>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</si>
  <si>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</si>
  <si>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</si>
  <si>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</si>
  <si>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</si>
  <si>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</si>
  <si>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</si>
  <si>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</si>
  <si>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</si>
  <si>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</si>
  <si>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</si>
  <si>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</si>
  <si>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</si>
  <si>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</si>
  <si>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</si>
  <si>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</si>
  <si>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</si>
  <si>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</si>
  <si>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</si>
  <si>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</si>
  <si>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</si>
  <si>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</si>
  <si>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</si>
  <si>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</si>
  <si>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</si>
  <si>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</si>
  <si>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</si>
  <si>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</si>
  <si>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</si>
  <si>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</si>
  <si>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</si>
  <si>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</si>
  <si>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</si>
  <si>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</si>
  <si>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</si>
  <si>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</si>
  <si>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</si>
  <si>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</si>
  <si>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</si>
  <si>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</si>
  <si>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</si>
  <si>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</si>
  <si>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</si>
  <si>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</si>
  <si>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</si>
  <si>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</si>
  <si>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</si>
  <si>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</si>
  <si>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</si>
  <si>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</si>
  <si>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</si>
  <si>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</si>
  <si>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</si>
  <si>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</si>
  <si>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</si>
  <si>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</si>
  <si>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</si>
  <si>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</si>
  <si>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</si>
  <si>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</si>
  <si>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</si>
  <si>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</si>
  <si>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</si>
  <si>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</si>
  <si>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</si>
  <si>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</si>
  <si>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</si>
  <si>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</si>
  <si>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</si>
  <si>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</si>
  <si>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</si>
  <si>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</si>
  <si>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</si>
  <si>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</si>
  <si>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</si>
  <si>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</si>
  <si>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</si>
  <si>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</si>
  <si>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</si>
  <si>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</si>
  <si>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</si>
  <si>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</si>
  <si>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</si>
  <si>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</si>
  <si>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</si>
  <si>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</si>
  <si>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</si>
  <si>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</si>
  <si>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</si>
  <si>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</si>
  <si>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</si>
  <si>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</si>
  <si>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</si>
  <si>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</si>
  <si>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</si>
  <si>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</si>
  <si>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</si>
  <si>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</si>
  <si>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</si>
  <si>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</si>
  <si>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</si>
  <si>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</si>
  <si>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</si>
  <si>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</si>
  <si>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</si>
  <si>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</si>
  <si>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</si>
  <si>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</si>
  <si>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</si>
  <si>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</si>
  <si>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</si>
  <si>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</si>
  <si>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</si>
  <si>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</si>
  <si>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</si>
  <si>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</si>
  <si>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</si>
  <si>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</si>
  <si>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</si>
  <si>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</si>
  <si>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</si>
  <si>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</si>
  <si>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</si>
  <si>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</si>
  <si>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</si>
  <si>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</si>
  <si>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</si>
  <si>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</si>
  <si>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</si>
  <si>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</si>
  <si>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</si>
  <si>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</si>
  <si>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</si>
  <si>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</si>
  <si>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</si>
  <si>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</si>
  <si>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</si>
  <si>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</si>
  <si>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</si>
  <si>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</si>
  <si>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</si>
  <si>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</si>
  <si>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</si>
  <si>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</si>
  <si>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</si>
  <si>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</si>
  <si>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</si>
  <si>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</si>
  <si>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</si>
  <si>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</si>
  <si>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</si>
  <si>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</si>
  <si>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</si>
  <si>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</si>
  <si>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</si>
  <si>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</si>
  <si>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</si>
  <si>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</si>
  <si>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</si>
  <si>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</si>
  <si>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</si>
  <si>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</si>
  <si>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</si>
  <si>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</si>
  <si>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</si>
  <si>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</si>
  <si>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</si>
  <si>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</si>
  <si>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</si>
  <si>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</si>
  <si>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</si>
  <si>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</si>
  <si>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</si>
  <si>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</si>
  <si>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</si>
  <si>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</si>
  <si>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</si>
  <si>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</si>
  <si>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</si>
  <si>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</si>
  <si>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</si>
  <si>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</si>
  <si>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</si>
  <si>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</si>
  <si>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</si>
  <si>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</si>
  <si>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</si>
  <si>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</si>
  <si>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</si>
  <si>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</si>
  <si>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</si>
  <si>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</si>
  <si>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</si>
  <si>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</si>
  <si>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</si>
  <si>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</si>
  <si>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</si>
  <si>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</si>
  <si>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</si>
  <si>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</si>
  <si>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</si>
  <si>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</si>
  <si>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</si>
  <si>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</si>
  <si>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</si>
  <si>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</si>
  <si>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</si>
  <si>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</si>
  <si>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</si>
  <si>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</si>
  <si>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</si>
  <si>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</si>
  <si>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</si>
  <si>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</si>
  <si>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</si>
  <si>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</si>
  <si>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</si>
  <si>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</si>
  <si>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</si>
  <si>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</si>
  <si>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</si>
  <si>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</si>
  <si>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</si>
  <si>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</si>
  <si>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</si>
  <si>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</si>
  <si>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</si>
  <si>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</si>
  <si>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</si>
  <si>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</si>
  <si>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</si>
  <si>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</si>
  <si>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</si>
  <si>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</si>
  <si>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</si>
  <si>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</si>
  <si>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</si>
  <si>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</si>
  <si>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</si>
  <si>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</si>
  <si>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</si>
  <si>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</si>
  <si>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</si>
  <si>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</si>
  <si>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</si>
  <si>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</si>
  <si>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</si>
  <si>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</si>
  <si>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</si>
  <si>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</si>
  <si>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</si>
  <si>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</si>
  <si>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</si>
  <si>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</si>
  <si>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</si>
  <si>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</si>
  <si>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</si>
  <si>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</si>
  <si>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</si>
  <si>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</si>
  <si>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</si>
  <si>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</si>
  <si>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</si>
  <si>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</si>
  <si>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</si>
  <si>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</si>
  <si>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</si>
  <si>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</si>
  <si>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</si>
  <si>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</si>
  <si>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</si>
  <si>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</si>
  <si>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</si>
  <si>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</si>
  <si>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</si>
  <si>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</si>
  <si>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</si>
  <si>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</si>
  <si>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</si>
  <si>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</si>
  <si>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</si>
  <si>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</si>
  <si>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</si>
  <si>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</si>
  <si>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</si>
  <si>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</si>
  <si>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</si>
  <si>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</si>
  <si>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</si>
  <si>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</si>
  <si>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</si>
  <si>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</si>
  <si>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</si>
  <si>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</si>
  <si>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</si>
  <si>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</si>
  <si>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</si>
  <si>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</si>
  <si>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</si>
  <si>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</si>
  <si>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</si>
  <si>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</si>
  <si>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</si>
  <si>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</si>
  <si>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</si>
  <si>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</si>
  <si>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</si>
  <si>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</si>
  <si>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</si>
  <si>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</si>
  <si>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</si>
  <si>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</si>
  <si>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</si>
  <si>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</si>
  <si>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</si>
  <si>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</si>
  <si>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</si>
  <si>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</si>
  <si>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</si>
  <si>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</si>
  <si>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</si>
  <si>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</si>
  <si>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</si>
  <si>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</si>
  <si>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</si>
  <si>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</si>
  <si>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</si>
  <si>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</si>
  <si>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</si>
  <si>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</si>
  <si>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</si>
  <si>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</si>
  <si>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</si>
  <si>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</si>
  <si>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</si>
  <si>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</si>
  <si>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</si>
  <si>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</si>
  <si>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</si>
  <si>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</si>
  <si>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</si>
  <si>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</si>
  <si>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</si>
  <si>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</si>
  <si>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</si>
  <si>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</si>
  <si>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</si>
  <si>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</si>
  <si>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</si>
  <si>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</si>
  <si>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</si>
  <si>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</si>
  <si>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</si>
  <si>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</si>
  <si>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</si>
  <si>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</si>
  <si>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</si>
  <si>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</si>
  <si>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</si>
  <si>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</si>
  <si>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</si>
  <si>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</si>
  <si>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</si>
  <si>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</si>
  <si>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</si>
  <si>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</si>
  <si>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</si>
  <si>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</si>
  <si>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</si>
  <si>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</si>
  <si>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</si>
  <si>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</si>
  <si>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</si>
  <si>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</si>
  <si>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</si>
  <si>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</si>
  <si>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</si>
  <si>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</si>
  <si>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</si>
  <si>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</si>
  <si>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</si>
  <si>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</si>
  <si>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</si>
  <si>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</si>
  <si>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</si>
  <si>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</si>
  <si>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</si>
  <si>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</si>
  <si>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</si>
  <si>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</si>
  <si>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</si>
  <si>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</si>
  <si>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</si>
  <si>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</si>
  <si>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</si>
  <si>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</si>
  <si>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</si>
  <si>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</si>
  <si>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</si>
  <si>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</si>
  <si>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</si>
  <si>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</si>
  <si>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</si>
  <si>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</si>
  <si>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</si>
  <si>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</si>
  <si>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</si>
  <si>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</si>
  <si>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</si>
  <si>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</si>
  <si>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</si>
  <si>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</si>
  <si>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</si>
  <si>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</si>
  <si>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</si>
  <si>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</si>
  <si>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</si>
  <si>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</si>
  <si>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</si>
  <si>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</si>
  <si>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</si>
  <si>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</si>
  <si>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</si>
  <si>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</si>
  <si>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</si>
  <si>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</si>
  <si>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</si>
  <si>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</si>
  <si>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</si>
  <si>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</si>
  <si>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</si>
  <si>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</si>
  <si>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</si>
  <si>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</si>
  <si>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</si>
  <si>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</si>
  <si>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</si>
  <si>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</si>
  <si>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</si>
  <si>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</si>
  <si>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</si>
  <si>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</si>
  <si>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</si>
  <si>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</si>
  <si>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</si>
  <si>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</si>
  <si>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</si>
  <si>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</si>
  <si>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</si>
  <si>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</si>
  <si>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</si>
  <si>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</si>
  <si>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</si>
  <si>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</si>
  <si>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</si>
  <si>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</si>
  <si>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</si>
  <si>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</si>
  <si>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</si>
  <si>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</si>
  <si>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</si>
  <si>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</si>
  <si>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</si>
  <si>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</si>
  <si>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</si>
  <si>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</si>
  <si>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</si>
  <si>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</si>
  <si>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</si>
  <si>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</si>
  <si>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</si>
  <si>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</si>
  <si>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</si>
  <si>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</si>
  <si>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</si>
  <si>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</si>
  <si>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</si>
  <si>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</si>
  <si>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</si>
  <si>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</si>
  <si>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</si>
  <si>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</si>
  <si>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</si>
  <si>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</si>
  <si>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</si>
  <si>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</si>
  <si>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</si>
  <si>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</si>
  <si>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</si>
  <si>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</si>
  <si>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</si>
  <si>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</si>
  <si>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</si>
  <si>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</si>
  <si>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</si>
  <si>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</si>
  <si>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</si>
  <si>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</si>
  <si>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</si>
  <si>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</si>
  <si>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</si>
  <si>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</si>
  <si>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</si>
  <si>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</si>
  <si>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</si>
  <si>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</si>
  <si>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</si>
  <si>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</si>
  <si>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</si>
  <si>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</si>
  <si>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</si>
  <si>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</si>
  <si>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</si>
  <si>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</si>
  <si>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</si>
  <si>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</si>
  <si>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</si>
  <si>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</si>
  <si>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</si>
  <si>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</si>
  <si>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</si>
  <si>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</si>
  <si>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</si>
  <si>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</si>
  <si>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</si>
  <si>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</si>
  <si>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</si>
  <si>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</si>
  <si>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</si>
  <si>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</si>
  <si>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</si>
  <si>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</si>
  <si>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</si>
  <si>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</si>
  <si>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</si>
  <si>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</si>
  <si>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</si>
  <si>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</si>
  <si>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</si>
  <si>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</si>
  <si>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</si>
  <si>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</si>
  <si>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</si>
  <si>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</si>
  <si>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</si>
  <si>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</si>
  <si>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</si>
  <si>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</si>
  <si>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</si>
  <si>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</si>
  <si>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</si>
  <si>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</si>
  <si>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</si>
  <si>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</si>
  <si>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</si>
  <si>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</si>
  <si>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</si>
  <si>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</si>
  <si>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</si>
  <si>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</si>
  <si>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</si>
  <si>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</si>
  <si>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</si>
  <si>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</si>
  <si>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</si>
  <si>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</si>
  <si>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</si>
  <si>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</si>
  <si>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</si>
  <si>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</si>
  <si>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</si>
  <si>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</si>
  <si>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</si>
  <si>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</si>
  <si>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</si>
  <si>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</si>
  <si>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</si>
  <si>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</si>
  <si>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</si>
  <si>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</si>
  <si>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</si>
  <si>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</si>
  <si>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</si>
  <si>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</si>
  <si>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</si>
  <si>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</si>
  <si>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</si>
  <si>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</si>
  <si>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</si>
  <si>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</si>
  <si>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</si>
  <si>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</si>
  <si>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</si>
  <si>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</si>
  <si>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</si>
  <si>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</si>
  <si>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</si>
  <si>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</si>
  <si>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</si>
  <si>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</si>
  <si>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</si>
  <si>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</si>
  <si>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</si>
  <si>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</si>
  <si>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</si>
  <si>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</si>
  <si>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</si>
  <si>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</si>
  <si>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</si>
  <si>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</si>
  <si>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</si>
  <si>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</si>
  <si>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</si>
  <si>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</si>
  <si>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</si>
  <si>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</si>
  <si>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</si>
  <si>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</si>
  <si>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</si>
  <si>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</si>
  <si>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</si>
  <si>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</si>
  <si>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</si>
  <si>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</si>
  <si>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</si>
  <si>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</si>
  <si>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</si>
  <si>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</si>
  <si>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</si>
  <si>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</si>
  <si>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</si>
  <si>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</si>
  <si>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</si>
  <si>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</si>
  <si>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</si>
  <si>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</si>
  <si>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</si>
  <si>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</si>
  <si>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</si>
  <si>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</si>
  <si>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</si>
  <si>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</si>
  <si>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</si>
  <si>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</si>
  <si>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</si>
  <si>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</si>
  <si>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</si>
  <si>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</si>
  <si>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</si>
  <si>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</si>
  <si>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</si>
  <si>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</si>
  <si>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</si>
  <si>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</si>
  <si>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</si>
  <si>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</si>
  <si>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</si>
  <si>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</si>
  <si>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</si>
  <si>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</si>
  <si>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</si>
  <si>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</si>
  <si>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</si>
  <si>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</si>
  <si>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</si>
  <si>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</si>
  <si>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</si>
  <si>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</si>
  <si>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</si>
  <si>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</si>
  <si>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</si>
  <si>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</si>
  <si>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</si>
  <si>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</si>
  <si>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</si>
  <si>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</si>
  <si>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</si>
  <si>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</si>
  <si>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</si>
  <si>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</si>
  <si>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</si>
  <si>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</si>
  <si>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</si>
  <si>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</si>
  <si>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</si>
  <si>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</si>
  <si>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</si>
  <si>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</si>
  <si>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</si>
  <si>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</si>
  <si>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</si>
  <si>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</si>
  <si>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</si>
  <si>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</si>
  <si>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</si>
  <si>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</si>
  <si>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</si>
  <si>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</si>
  <si>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</si>
  <si>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</si>
  <si>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</si>
  <si>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</si>
  <si>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</si>
  <si>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</si>
  <si>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</si>
  <si>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</si>
  <si>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</si>
  <si>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</si>
  <si>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</si>
  <si>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</si>
  <si>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</si>
  <si>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</si>
  <si>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</si>
  <si>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</si>
  <si>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</si>
  <si>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</si>
  <si>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</si>
  <si>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</si>
  <si>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</si>
  <si>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</si>
  <si>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</si>
  <si>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</si>
  <si>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</si>
  <si>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</si>
  <si>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</si>
  <si>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</si>
  <si>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</si>
  <si>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</si>
  <si>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</si>
  <si>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</si>
  <si>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</si>
  <si>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</si>
  <si>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</si>
  <si>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</si>
  <si>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</si>
  <si>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</si>
  <si>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</si>
  <si>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</si>
  <si>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</si>
  <si>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</si>
  <si>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</si>
  <si>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</si>
  <si>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</si>
  <si>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</si>
  <si>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</si>
  <si>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</si>
  <si>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</si>
  <si>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</si>
  <si>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</si>
  <si>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</si>
  <si>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</si>
  <si>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</si>
  <si>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</si>
  <si>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</si>
  <si>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</si>
  <si>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</si>
  <si>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</si>
  <si>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</si>
  <si>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</si>
  <si>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</si>
  <si>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</si>
  <si>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</si>
  <si>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</si>
  <si>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</si>
  <si>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</si>
  <si>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</si>
  <si>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</si>
  <si>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</si>
  <si>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</si>
  <si>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</si>
  <si>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</si>
  <si>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</si>
  <si>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</si>
  <si>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</si>
  <si>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</si>
  <si>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</si>
  <si>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</si>
  <si>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</si>
  <si>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</si>
  <si>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</si>
  <si>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</si>
  <si>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</si>
  <si>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</si>
  <si>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</si>
  <si>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</si>
  <si>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</si>
  <si>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</si>
  <si>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</si>
  <si>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</si>
  <si>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</si>
  <si>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</si>
  <si>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</si>
  <si>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</si>
  <si>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</si>
  <si>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</si>
  <si>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</si>
  <si>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</si>
  <si>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</si>
  <si>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</si>
  <si>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</si>
  <si>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</si>
  <si>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</si>
  <si>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</si>
  <si>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</si>
  <si>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</si>
  <si>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</si>
  <si>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</si>
  <si>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</si>
  <si>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</si>
  <si>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</si>
  <si>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</si>
  <si>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</si>
  <si>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</si>
  <si>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</si>
  <si>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</si>
  <si>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</si>
  <si>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</si>
  <si>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</si>
  <si>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</si>
  <si>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</si>
  <si>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</si>
  <si>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</si>
  <si>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</si>
  <si>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</si>
  <si>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</si>
  <si>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</si>
  <si>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</si>
  <si>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</si>
  <si>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</si>
  <si>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</si>
  <si>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</si>
  <si>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</si>
  <si>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</si>
  <si>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</si>
  <si>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</si>
  <si>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</si>
  <si>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</si>
  <si>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</si>
  <si>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</si>
  <si>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</si>
  <si>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</si>
  <si>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</si>
  <si>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</si>
  <si>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</si>
  <si>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</si>
  <si>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</si>
  <si>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</si>
  <si>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</si>
  <si>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</si>
  <si>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</si>
  <si>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</si>
  <si>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</si>
  <si>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</si>
  <si>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</si>
  <si>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</si>
  <si>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</si>
  <si>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</si>
  <si>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</si>
  <si>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</si>
  <si>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</si>
  <si>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</si>
  <si>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</si>
  <si>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</si>
  <si>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</si>
  <si>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</si>
  <si>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</si>
  <si>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</si>
  <si>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</si>
  <si>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</si>
  <si>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</si>
  <si>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</si>
  <si>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</si>
  <si>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</si>
  <si>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</si>
  <si>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</si>
  <si>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</si>
  <si>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</si>
  <si>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</si>
  <si>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</si>
  <si>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</si>
  <si>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</si>
  <si>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</si>
  <si>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</si>
  <si>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</si>
  <si>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</si>
  <si>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</si>
  <si>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</si>
  <si>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</si>
  <si>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</si>
  <si>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</si>
  <si>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</si>
  <si>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</si>
  <si>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</si>
  <si>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</si>
  <si>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</si>
  <si>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</si>
  <si>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</si>
  <si>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</si>
  <si>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</si>
  <si>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</si>
  <si>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</si>
  <si>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</si>
  <si>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</si>
  <si>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</si>
  <si>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</si>
  <si>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</si>
  <si>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</si>
  <si>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</si>
  <si>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</si>
  <si>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</si>
  <si>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</si>
  <si>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</si>
  <si>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</si>
  <si>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</si>
  <si>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</si>
  <si>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</si>
  <si>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</si>
  <si>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</si>
  <si>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</si>
  <si>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</si>
  <si>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</si>
  <si>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</si>
  <si>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</si>
  <si>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</si>
  <si>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</si>
  <si>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</si>
  <si>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</si>
  <si>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</si>
  <si>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</si>
  <si>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</si>
  <si>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</si>
  <si>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</si>
  <si>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</si>
  <si>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</si>
  <si>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</si>
  <si>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</si>
  <si>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</si>
  <si>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</si>
  <si>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</si>
  <si>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</si>
  <si>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</si>
  <si>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</si>
  <si>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</si>
  <si>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</si>
  <si>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</si>
  <si>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</si>
  <si>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</si>
  <si>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</si>
  <si>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</si>
  <si>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</si>
  <si>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</si>
  <si>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</si>
  <si>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</si>
  <si>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</si>
  <si>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</si>
  <si>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</si>
  <si>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</si>
  <si>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</si>
  <si>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</si>
  <si>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</si>
  <si>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</si>
  <si>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</si>
  <si>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</si>
  <si>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</si>
  <si>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</si>
  <si>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</si>
  <si>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</si>
  <si>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</si>
  <si>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</si>
  <si>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</si>
  <si>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</si>
  <si>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</si>
  <si>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</si>
  <si>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</si>
  <si>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</si>
  <si>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</si>
  <si>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</si>
  <si>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</si>
  <si>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</si>
  <si>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</si>
  <si>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</si>
  <si>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</si>
  <si>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</si>
  <si>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</si>
  <si>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</si>
  <si>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</si>
  <si>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</si>
  <si>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</si>
  <si>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</si>
  <si>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</si>
  <si>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</si>
  <si>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</si>
  <si>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</si>
  <si>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</si>
  <si>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</si>
  <si>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</si>
  <si>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</si>
  <si>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</si>
  <si>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</si>
  <si>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</si>
  <si>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</si>
  <si>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</si>
  <si>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</si>
  <si>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</si>
  <si>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</si>
  <si>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</si>
  <si>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</si>
  <si>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</si>
  <si>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</si>
  <si>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</si>
  <si>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</si>
  <si>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</si>
  <si>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</si>
  <si>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</si>
  <si>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</si>
  <si>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</si>
  <si>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</si>
  <si>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</si>
  <si>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</si>
  <si>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</si>
  <si>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</si>
  <si>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</si>
  <si>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</si>
  <si>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</si>
  <si>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</si>
  <si>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</si>
  <si>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</si>
  <si>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</si>
  <si>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</si>
  <si>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</si>
  <si>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</si>
  <si>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</si>
  <si>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</si>
  <si>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</si>
  <si>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</si>
  <si>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</si>
  <si>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</si>
  <si>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</si>
  <si>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</si>
  <si>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</si>
  <si>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</si>
  <si>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</si>
  <si>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</si>
  <si>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</si>
  <si>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</si>
  <si>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</si>
  <si>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</si>
  <si>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</si>
  <si>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</si>
  <si>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</si>
  <si>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</si>
  <si>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</si>
  <si>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</si>
  <si>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</si>
  <si>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</si>
  <si>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</si>
  <si>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</si>
  <si>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</si>
  <si>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</si>
  <si>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</si>
  <si>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</si>
  <si>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</si>
  <si>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</si>
  <si>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</si>
  <si>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</si>
  <si>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</si>
  <si>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</si>
  <si>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</si>
  <si>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</si>
  <si>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</si>
  <si>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</si>
  <si>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</si>
  <si>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</si>
  <si>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</si>
  <si>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</si>
  <si>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</si>
  <si>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</si>
  <si>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</si>
  <si>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</si>
  <si>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</si>
  <si>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</si>
  <si>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</si>
  <si>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</si>
  <si>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</si>
  <si>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</si>
  <si>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</si>
  <si>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</si>
  <si>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</si>
  <si>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</si>
  <si>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</si>
  <si>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</si>
  <si>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</si>
  <si>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</si>
  <si>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</si>
  <si>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</si>
  <si>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</si>
  <si>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</si>
  <si>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</si>
  <si>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</si>
  <si>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</si>
  <si>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</si>
  <si>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</si>
  <si>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</si>
  <si>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</si>
  <si>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</si>
  <si>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</si>
  <si>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</si>
  <si>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</si>
  <si>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</si>
  <si>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</si>
  <si>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</si>
  <si>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</si>
  <si>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</si>
  <si>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</si>
  <si>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</si>
  <si>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</si>
  <si>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</si>
  <si>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</si>
  <si>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</si>
  <si>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</si>
  <si>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</si>
  <si>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</si>
  <si>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</si>
  <si>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</si>
  <si>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</si>
  <si>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</si>
  <si>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</si>
  <si>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</si>
  <si>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</si>
  <si>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</si>
  <si>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</si>
  <si>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</si>
  <si>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</si>
  <si>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</si>
  <si>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</si>
  <si>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</si>
  <si>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</si>
  <si>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</si>
  <si>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</si>
  <si>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</si>
  <si>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</si>
  <si>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</si>
  <si>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</si>
  <si>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</si>
  <si>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</si>
  <si>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</si>
  <si>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</si>
  <si>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</si>
  <si>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</si>
  <si>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</si>
  <si>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</si>
  <si>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</si>
  <si>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</si>
  <si>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</si>
  <si>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</si>
  <si>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</si>
  <si>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</si>
  <si>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</si>
  <si>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</si>
  <si>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</si>
  <si>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</si>
  <si>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</si>
  <si>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</si>
  <si>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</si>
  <si>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</si>
  <si>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</si>
  <si>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</si>
  <si>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</si>
  <si>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</si>
  <si>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</si>
  <si>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</si>
  <si>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</si>
  <si>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</si>
  <si>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</si>
  <si>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</si>
  <si>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</si>
  <si>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</si>
  <si>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</si>
  <si>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</si>
  <si>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</si>
  <si>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</si>
  <si>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</si>
  <si>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</si>
  <si>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</si>
  <si>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</si>
  <si>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</si>
  <si>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</si>
  <si>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</si>
  <si>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</si>
  <si>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</si>
  <si>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</si>
  <si>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</si>
  <si>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</si>
  <si>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</si>
  <si>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</si>
  <si>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</si>
  <si>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</si>
  <si>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</si>
  <si>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</si>
  <si>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</si>
  <si>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</si>
  <si>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</si>
  <si>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</si>
  <si>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</si>
  <si>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</si>
  <si>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</si>
  <si>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</si>
  <si>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</si>
  <si>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</si>
  <si>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</si>
  <si>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</si>
  <si>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</si>
  <si>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</si>
  <si>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</si>
  <si>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</si>
  <si>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</si>
  <si>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</si>
  <si>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</si>
  <si>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</si>
  <si>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</si>
  <si>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</si>
  <si>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</si>
  <si>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</si>
  <si>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</si>
  <si>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</si>
  <si>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</si>
  <si>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</si>
  <si>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</si>
  <si>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</si>
  <si>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</si>
  <si>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</si>
  <si>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</si>
  <si>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</si>
  <si>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</si>
  <si>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</si>
  <si>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</si>
  <si>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</si>
  <si>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</si>
  <si>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</si>
  <si>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</si>
  <si>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</si>
  <si>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</si>
  <si>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</si>
  <si>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</si>
  <si>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</si>
  <si>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</si>
  <si>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</si>
  <si>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</si>
  <si>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</si>
  <si>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</si>
  <si>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</si>
  <si>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</si>
  <si>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</si>
  <si>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</si>
  <si>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</si>
  <si>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</si>
  <si>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</si>
  <si>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</si>
  <si>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</si>
  <si>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</si>
  <si>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</si>
  <si>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</si>
  <si>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</si>
  <si>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</si>
  <si>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</si>
  <si>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</si>
  <si>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</si>
  <si>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</si>
  <si>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</si>
  <si>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</si>
  <si>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</si>
  <si>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</si>
  <si>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</si>
  <si>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</si>
  <si>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</si>
  <si>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</si>
  <si>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</si>
  <si>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</si>
  <si>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</si>
  <si>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</si>
  <si>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</si>
  <si>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</si>
  <si>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</si>
  <si>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</si>
  <si>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</si>
  <si>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</si>
  <si>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</si>
  <si>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</si>
  <si>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</si>
  <si>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</si>
  <si>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</si>
  <si>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</si>
  <si>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</si>
  <si>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</si>
  <si>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</si>
  <si>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</si>
  <si>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</si>
  <si>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</si>
  <si>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</si>
  <si>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</si>
  <si>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</si>
  <si>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</si>
  <si>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</si>
  <si>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</si>
  <si>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</si>
  <si>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</si>
  <si>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</si>
  <si>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</si>
  <si>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</si>
  <si>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</si>
  <si>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</si>
  <si>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</si>
  <si>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</si>
  <si>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</si>
  <si>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</si>
  <si>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</si>
  <si>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</si>
  <si>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</si>
  <si>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</si>
  <si>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</si>
  <si>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</si>
  <si>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</si>
  <si>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</si>
  <si>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</si>
  <si>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</si>
  <si>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</si>
  <si>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</si>
  <si>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</si>
  <si>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</si>
  <si>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</si>
  <si>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</si>
  <si>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</si>
  <si>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</si>
  <si>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</si>
  <si>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</si>
  <si>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</si>
  <si>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</si>
  <si>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</si>
  <si>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</si>
  <si>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</si>
  <si>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</si>
  <si>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</si>
  <si>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</si>
  <si>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</si>
  <si>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</si>
  <si>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</si>
  <si>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</si>
  <si>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</si>
  <si>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</si>
  <si>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</si>
  <si>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</si>
  <si>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</si>
  <si>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</si>
  <si>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</si>
  <si>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</si>
  <si>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</si>
  <si>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</si>
  <si>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</si>
  <si>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</si>
  <si>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</si>
  <si>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</si>
  <si>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</si>
  <si>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</si>
  <si>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</si>
  <si>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</si>
  <si>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</si>
  <si>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</si>
  <si>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</si>
  <si>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</si>
  <si>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</si>
  <si>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</si>
  <si>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</si>
  <si>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</si>
  <si>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</si>
  <si>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</si>
  <si>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</si>
  <si>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</si>
  <si>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</si>
  <si>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</si>
  <si>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</si>
  <si>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</si>
  <si>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</si>
  <si>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</si>
  <si>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</si>
  <si>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</si>
  <si>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</si>
  <si>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</si>
  <si>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</si>
  <si>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</si>
  <si>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</si>
  <si>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</si>
  <si>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</si>
  <si>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</si>
  <si>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</si>
  <si>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</si>
  <si>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</si>
  <si>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</si>
  <si>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</si>
  <si>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</si>
  <si>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</si>
  <si>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</si>
  <si>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</si>
  <si>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</si>
  <si>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</si>
  <si>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</si>
  <si>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</si>
  <si>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</si>
  <si>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</si>
  <si>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</si>
  <si>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</si>
  <si>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</si>
  <si>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</si>
  <si>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</si>
  <si>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</si>
  <si>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</si>
  <si>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</si>
  <si>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</si>
  <si>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</si>
  <si>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</si>
  <si>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</si>
  <si>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</si>
  <si>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</si>
  <si>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</si>
  <si>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</si>
  <si>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</si>
  <si>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</si>
  <si>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</si>
  <si>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</si>
  <si>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</si>
  <si>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</si>
  <si>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</si>
  <si>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</si>
  <si>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</si>
  <si>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</si>
  <si>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</si>
  <si>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</si>
  <si>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</si>
  <si>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</si>
  <si>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</si>
  <si>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</si>
  <si>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</si>
  <si>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</si>
  <si>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</si>
  <si>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</si>
  <si>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</si>
  <si>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</si>
  <si>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</si>
  <si>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</si>
  <si>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</si>
  <si>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</si>
  <si>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</si>
  <si>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</si>
  <si>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</si>
  <si>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</si>
  <si>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</si>
  <si>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</si>
  <si>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</si>
  <si>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</si>
  <si>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</si>
  <si>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</si>
  <si>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</si>
  <si>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</si>
  <si>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</si>
  <si>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</si>
  <si>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</si>
  <si>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</si>
  <si>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</si>
  <si>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</si>
  <si>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</si>
  <si>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</si>
  <si>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</si>
  <si>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</si>
  <si>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</si>
  <si>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</si>
  <si>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</si>
  <si>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</si>
  <si>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</si>
  <si>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</si>
  <si>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</si>
  <si>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</si>
  <si>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</si>
  <si>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</si>
  <si>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</si>
  <si>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</si>
  <si>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</si>
  <si>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</si>
  <si>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</si>
  <si>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</si>
  <si>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</si>
  <si>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</si>
  <si>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</si>
  <si>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</si>
  <si>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</si>
  <si>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</si>
  <si>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</si>
  <si>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</si>
  <si>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</si>
  <si>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</si>
  <si>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</si>
  <si>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</si>
  <si>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</si>
  <si>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</si>
  <si>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</si>
  <si>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</si>
  <si>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</si>
  <si>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</si>
  <si>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</si>
  <si>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</si>
  <si>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</si>
  <si>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</si>
  <si>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</si>
  <si>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</si>
  <si>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</si>
  <si>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</si>
  <si>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</si>
  <si>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</si>
  <si>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</si>
  <si>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</si>
  <si>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</si>
  <si>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</si>
  <si>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</si>
  <si>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</si>
  <si>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</si>
  <si>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</si>
  <si>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</si>
  <si>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</si>
  <si>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</si>
  <si>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</si>
  <si>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</si>
  <si>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</si>
  <si>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</si>
  <si>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</si>
  <si>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</si>
  <si>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</si>
  <si>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</si>
  <si>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</si>
  <si>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</si>
  <si>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</si>
  <si>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</si>
  <si>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</si>
  <si>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</si>
  <si>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</si>
  <si>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</si>
  <si>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</si>
  <si>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</si>
  <si>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</si>
  <si>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</si>
  <si>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</si>
  <si>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</si>
  <si>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</si>
  <si>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</si>
  <si>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</si>
  <si>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</si>
  <si>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</si>
  <si>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</si>
  <si>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</si>
  <si>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</si>
  <si>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</si>
  <si>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</si>
  <si>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</si>
  <si>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</si>
  <si>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</si>
  <si>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</si>
  <si>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</si>
  <si>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</si>
  <si>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</si>
  <si>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</si>
  <si>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</si>
  <si>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</si>
  <si>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</si>
  <si>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</si>
  <si>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</si>
  <si>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</si>
  <si>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</si>
  <si>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</si>
  <si>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</si>
  <si>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</si>
  <si>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</si>
  <si>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</si>
  <si>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</si>
  <si>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</si>
  <si>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</si>
  <si>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</si>
  <si>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</si>
  <si>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</si>
  <si>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</si>
  <si>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</si>
  <si>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</si>
  <si>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</si>
  <si>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</si>
  <si>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</si>
  <si>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</si>
  <si>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</si>
  <si>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</si>
  <si>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</si>
  <si>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</si>
  <si>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</si>
  <si>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</si>
  <si>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</si>
  <si>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</si>
  <si>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</si>
  <si>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</si>
  <si>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</si>
  <si>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</si>
  <si>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</si>
  <si>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</si>
  <si>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</si>
  <si>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</si>
  <si>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</si>
  <si>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</si>
  <si>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</si>
  <si>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</si>
  <si>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</si>
  <si>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</si>
  <si>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</si>
  <si>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</si>
  <si>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</si>
  <si>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</si>
  <si>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</si>
  <si>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</si>
  <si>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</si>
  <si>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</si>
  <si>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</si>
  <si>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</si>
  <si>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</si>
  <si>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</si>
  <si>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</si>
  <si>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</si>
  <si>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</si>
  <si>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</si>
  <si>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</si>
  <si>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</si>
  <si>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</si>
  <si>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</si>
  <si>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</si>
  <si>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</si>
  <si>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</si>
  <si>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</si>
  <si>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</si>
  <si>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</si>
  <si>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</si>
  <si>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</si>
  <si>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</si>
  <si>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</si>
  <si>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</si>
  <si>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</si>
  <si>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</si>
  <si>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</si>
  <si>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</si>
  <si>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</si>
  <si>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</si>
  <si>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</si>
  <si>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</si>
  <si>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</si>
  <si>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</si>
  <si>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</si>
  <si>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</si>
  <si>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</si>
  <si>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</si>
  <si>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</si>
  <si>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</si>
  <si>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</si>
  <si>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</si>
  <si>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</si>
  <si>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</si>
  <si>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</si>
  <si>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</si>
  <si>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</si>
  <si>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</si>
  <si>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</si>
  <si>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</si>
  <si>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</si>
  <si>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</si>
  <si>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</si>
  <si>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</si>
  <si>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</si>
  <si>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</si>
  <si>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</si>
  <si>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</si>
  <si>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</si>
  <si>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</si>
  <si>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</si>
  <si>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</si>
  <si>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</si>
  <si>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</si>
  <si>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</si>
  <si>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</si>
  <si>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</si>
  <si>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</si>
  <si>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</si>
  <si>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</si>
  <si>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</si>
  <si>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</si>
  <si>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</si>
  <si>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</si>
  <si>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</si>
  <si>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</si>
  <si>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</si>
  <si>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</si>
  <si>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</si>
  <si>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</si>
  <si>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</si>
  <si>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</si>
  <si>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</si>
  <si>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</si>
  <si>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</si>
  <si>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</si>
  <si>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</si>
  <si>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</si>
  <si>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</si>
  <si>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</si>
  <si>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</si>
  <si>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</si>
  <si>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</si>
  <si>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</si>
  <si>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</si>
  <si>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</si>
  <si>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</si>
  <si>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</si>
  <si>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</si>
  <si>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</si>
  <si>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</si>
  <si>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</si>
  <si>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</si>
  <si>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</si>
  <si>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</si>
  <si>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</si>
  <si>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</si>
  <si>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</si>
  <si>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</si>
  <si>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</si>
  <si>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</si>
  <si>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</si>
  <si>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</si>
  <si>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</si>
  <si>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</si>
  <si>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</si>
  <si>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</si>
  <si>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</si>
  <si>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</si>
  <si>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</si>
  <si>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</si>
  <si>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</si>
  <si>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</si>
  <si>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</si>
  <si>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</si>
  <si>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</si>
  <si>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</si>
  <si>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</si>
  <si>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</si>
  <si>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</si>
  <si>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</si>
  <si>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</si>
  <si>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</si>
  <si>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</si>
  <si>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</si>
  <si>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</si>
  <si>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</si>
  <si>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</si>
  <si>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</si>
  <si>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</si>
  <si>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</si>
  <si>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</si>
  <si>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</si>
  <si>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</si>
  <si>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</si>
  <si>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</si>
  <si>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</si>
  <si>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</si>
  <si>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</si>
  <si>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</si>
  <si>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</si>
  <si>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</si>
  <si>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</si>
  <si>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</si>
  <si>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</si>
  <si>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</si>
  <si>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</si>
  <si>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</si>
  <si>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</si>
  <si>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</si>
  <si>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</si>
  <si>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</si>
  <si>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</si>
  <si>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</si>
  <si>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</si>
  <si>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</si>
  <si>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</si>
  <si>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</si>
  <si>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</si>
  <si>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</si>
  <si>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</si>
  <si>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</si>
  <si>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</si>
  <si>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</si>
  <si>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</si>
  <si>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</si>
  <si>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</si>
  <si>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</si>
  <si>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</si>
  <si>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</si>
  <si>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</si>
  <si>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</si>
  <si>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</si>
  <si>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</si>
  <si>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</si>
  <si>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</si>
  <si>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</si>
  <si>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</si>
  <si>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</si>
  <si>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</si>
  <si>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</si>
  <si>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</si>
  <si>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</si>
  <si>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</si>
  <si>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</si>
  <si>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</si>
  <si>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</si>
  <si>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</si>
  <si>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</si>
  <si>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</si>
  <si>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</si>
  <si>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</si>
  <si>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</si>
  <si>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</si>
  <si>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</si>
  <si>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</si>
  <si>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</si>
  <si>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</si>
  <si>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</si>
  <si>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</si>
  <si>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</si>
  <si>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</si>
  <si>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</si>
  <si>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</si>
  <si>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</si>
  <si>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</si>
  <si>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</si>
  <si>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</si>
  <si>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</si>
  <si>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</si>
  <si>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</si>
  <si>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</si>
  <si>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</si>
  <si>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</si>
  <si>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</si>
  <si>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</si>
  <si>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</si>
  <si>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</si>
  <si>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</si>
  <si>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</si>
  <si>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</si>
  <si>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</si>
  <si>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</si>
  <si>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</si>
  <si>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</si>
  <si>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</si>
  <si>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</si>
  <si>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</si>
  <si>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</si>
  <si>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</si>
  <si>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</si>
  <si>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</si>
  <si>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</si>
  <si>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</si>
  <si>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</si>
  <si>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</si>
  <si>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</si>
  <si>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</si>
  <si>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</si>
  <si>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</si>
  <si>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</si>
  <si>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</si>
  <si>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</si>
  <si>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</si>
  <si>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</si>
  <si>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</si>
  <si>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</si>
  <si>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</si>
  <si>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</si>
  <si>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</si>
  <si>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</si>
  <si>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</si>
  <si>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</si>
  <si>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</si>
  <si>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</si>
  <si>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</si>
  <si>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</si>
  <si>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</si>
  <si>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</si>
  <si>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</si>
  <si>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</si>
  <si>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</si>
  <si>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</si>
  <si>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</si>
  <si>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</si>
  <si>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</si>
  <si>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</si>
  <si>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</si>
  <si>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</si>
  <si>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</si>
  <si>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</si>
  <si>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</si>
  <si>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</si>
  <si>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</si>
  <si>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</si>
  <si>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</si>
  <si>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</si>
  <si>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</si>
  <si>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</si>
  <si>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</si>
  <si>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</si>
  <si>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</si>
  <si>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</si>
  <si>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</si>
  <si>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</si>
  <si>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</si>
  <si>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</si>
  <si>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</si>
  <si>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</si>
  <si>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</si>
  <si>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</si>
  <si>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</si>
  <si>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</si>
  <si>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</si>
  <si>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</si>
  <si>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</si>
  <si>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</si>
  <si>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</si>
  <si>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</si>
  <si>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</si>
  <si>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</si>
  <si>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</si>
  <si>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</si>
  <si>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</si>
  <si>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</si>
  <si>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</si>
  <si>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</si>
  <si>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</si>
  <si>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</si>
  <si>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</si>
  <si>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</si>
  <si>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</si>
  <si>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</si>
  <si>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</si>
  <si>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</si>
  <si>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</si>
  <si>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</si>
  <si>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</si>
  <si>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</si>
  <si>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</si>
  <si>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</si>
  <si>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</si>
  <si>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</si>
  <si>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</si>
  <si>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</si>
  <si>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</si>
  <si>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</si>
  <si>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</si>
  <si>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</si>
  <si>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</si>
  <si>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</si>
  <si>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</si>
  <si>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</si>
  <si>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</si>
  <si>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</si>
  <si>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</si>
  <si>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</si>
  <si>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</si>
  <si>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</si>
  <si>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</si>
  <si>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</si>
  <si>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</si>
  <si>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</si>
  <si>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</si>
  <si>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</si>
  <si>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</si>
  <si>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</si>
  <si>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</si>
  <si>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</si>
  <si>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</si>
  <si>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</si>
  <si>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</si>
  <si>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</si>
  <si>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</si>
  <si>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</si>
  <si>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</si>
  <si>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</si>
  <si>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</si>
  <si>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</si>
  <si>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</si>
  <si>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</si>
  <si>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</si>
  <si>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</si>
  <si>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</si>
  <si>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</si>
  <si>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</si>
  <si>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</si>
  <si>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</si>
  <si>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</si>
  <si>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</si>
  <si>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</si>
  <si>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</si>
  <si>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</si>
  <si>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</si>
  <si>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</si>
  <si>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</si>
  <si>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</si>
  <si>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</si>
  <si>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</si>
  <si>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</si>
  <si>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</si>
  <si>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</si>
  <si>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</si>
  <si>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</si>
  <si>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</si>
  <si>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</si>
  <si>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</si>
  <si>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</si>
  <si>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</si>
  <si>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</si>
  <si>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</si>
  <si>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</si>
  <si>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</si>
  <si>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</si>
  <si>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</si>
  <si>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</si>
  <si>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</si>
  <si>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</si>
  <si>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</si>
  <si>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</si>
  <si>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</si>
  <si>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</si>
  <si>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</si>
  <si>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</si>
  <si>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</si>
  <si>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</si>
  <si>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</si>
  <si>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</si>
  <si>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</si>
  <si>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</si>
  <si>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</si>
  <si>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</si>
  <si>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</si>
  <si>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</si>
  <si>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</si>
  <si>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</si>
  <si>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</si>
  <si>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</si>
  <si>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</si>
  <si>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</si>
  <si>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</si>
  <si>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</si>
  <si>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</si>
  <si>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</si>
  <si>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</si>
  <si>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</si>
  <si>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</si>
  <si>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</si>
  <si>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</si>
  <si>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</si>
  <si>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</si>
  <si>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</si>
  <si>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</si>
  <si>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</si>
  <si>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</si>
  <si>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</si>
  <si>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</si>
  <si>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</si>
  <si>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</si>
  <si>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</si>
  <si>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</si>
  <si>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</si>
  <si>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</si>
  <si>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</si>
  <si>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</si>
  <si>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</si>
  <si>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</si>
  <si>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</si>
  <si>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</si>
  <si>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</si>
  <si>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</si>
  <si>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</si>
  <si>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</si>
  <si>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</si>
  <si>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</si>
  <si>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</si>
  <si>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</si>
  <si>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</si>
  <si>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</si>
  <si>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</si>
  <si>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</si>
  <si>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</si>
  <si>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</si>
  <si>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</si>
  <si>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</si>
  <si>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</si>
  <si>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</si>
  <si>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</si>
  <si>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</si>
  <si>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</si>
  <si>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</si>
  <si>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</si>
  <si>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</si>
  <si>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</si>
  <si>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</si>
  <si>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</si>
  <si>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</si>
  <si>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</si>
  <si>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</si>
  <si>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</si>
  <si>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</si>
  <si>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</si>
  <si>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</si>
  <si>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</si>
  <si>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</si>
  <si>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</si>
  <si>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</si>
  <si>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</si>
  <si>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</si>
  <si>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</si>
  <si>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</si>
  <si>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</si>
  <si>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</si>
  <si>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</si>
  <si>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</si>
  <si>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</si>
  <si>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</si>
  <si>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</si>
  <si>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</si>
  <si>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</si>
  <si>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</si>
  <si>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</si>
  <si>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</si>
  <si>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</si>
  <si>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</si>
  <si>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</si>
  <si>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</si>
  <si>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</si>
  <si>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</si>
  <si>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</si>
  <si>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</si>
  <si>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</si>
  <si>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</si>
  <si>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</si>
  <si>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</si>
  <si>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</si>
  <si>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</si>
  <si>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</si>
  <si>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</si>
  <si>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</si>
  <si>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</si>
  <si>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</si>
  <si>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</si>
  <si>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</si>
  <si>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</si>
  <si>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</si>
  <si>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</si>
  <si>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</si>
  <si>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</si>
  <si>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</si>
  <si>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</si>
  <si>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</si>
  <si>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</si>
  <si>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</si>
  <si>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</si>
  <si>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</si>
  <si>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</si>
  <si>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</si>
  <si>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</si>
  <si>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</si>
  <si>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</si>
  <si>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</si>
  <si>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</si>
  <si>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</si>
  <si>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</si>
  <si>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</si>
  <si>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</si>
  <si>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</si>
  <si>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</si>
  <si>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</si>
  <si>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</si>
  <si>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</si>
  <si>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</si>
  <si>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</si>
  <si>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</si>
  <si>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</si>
  <si>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</si>
  <si>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</si>
  <si>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</si>
  <si>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</si>
  <si>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</si>
  <si>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</si>
  <si>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</si>
  <si>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</si>
  <si>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</si>
  <si>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</si>
  <si>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</si>
  <si>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</si>
  <si>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</si>
  <si>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</si>
  <si>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</si>
  <si>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</si>
  <si>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</si>
  <si>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</si>
  <si>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</si>
  <si>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</si>
  <si>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</si>
  <si>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</si>
  <si>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</si>
  <si>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</si>
  <si>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</si>
  <si>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</si>
  <si>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</si>
  <si>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</si>
  <si>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</si>
  <si>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</si>
  <si>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</si>
  <si>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</si>
  <si>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</si>
  <si>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</si>
  <si>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</si>
  <si>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</si>
  <si>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</si>
  <si>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</si>
  <si>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</si>
  <si>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</si>
  <si>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</si>
  <si>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</si>
  <si>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</si>
  <si>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</si>
  <si>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</si>
  <si>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</si>
  <si>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</si>
  <si>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</si>
  <si>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</si>
  <si>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</si>
  <si>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</si>
  <si>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</si>
  <si>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</si>
  <si>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</si>
  <si>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</si>
  <si>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</si>
  <si>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</si>
  <si>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</si>
  <si>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</si>
  <si>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</si>
  <si>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</si>
  <si>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</si>
  <si>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</si>
  <si>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</si>
  <si>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</si>
  <si>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</si>
  <si>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</si>
  <si>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</si>
  <si>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</si>
  <si>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</si>
  <si>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</si>
  <si>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</si>
  <si>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</si>
  <si>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</si>
  <si>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</si>
  <si>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</si>
  <si>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</si>
  <si>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</si>
  <si>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</si>
  <si>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</si>
  <si>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</si>
  <si>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</si>
  <si>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</si>
  <si>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</si>
  <si>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</si>
  <si>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</si>
  <si>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</si>
  <si>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</si>
  <si>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</si>
  <si>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</si>
  <si>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</si>
  <si>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</si>
  <si>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</si>
  <si>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</si>
  <si>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</si>
  <si>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</si>
  <si>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</si>
  <si>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</si>
  <si>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</si>
  <si>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</si>
  <si>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</si>
  <si>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</si>
  <si>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</si>
  <si>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</si>
  <si>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</si>
  <si>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</si>
  <si>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</si>
  <si>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</si>
  <si>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</si>
  <si>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</si>
  <si>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</si>
  <si>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</si>
  <si>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</si>
  <si>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</si>
  <si>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</si>
  <si>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</si>
  <si>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</si>
  <si>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</si>
  <si>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</si>
  <si>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</si>
  <si>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</si>
  <si>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</si>
  <si>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</si>
  <si>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</si>
  <si>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</si>
  <si>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</si>
  <si>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</si>
  <si>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</si>
  <si>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</si>
  <si>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</si>
  <si>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</si>
  <si>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</si>
  <si>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</si>
  <si>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</si>
  <si>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</si>
  <si>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</si>
  <si>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</si>
  <si>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</si>
  <si>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</si>
  <si>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</si>
  <si>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</si>
  <si>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</si>
  <si>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</si>
  <si>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</si>
  <si>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</si>
  <si>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</si>
  <si>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</si>
  <si>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</si>
  <si>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</si>
  <si>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</si>
  <si>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</si>
  <si>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</si>
  <si>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</si>
  <si>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</si>
  <si>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</si>
  <si>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</si>
  <si>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</si>
  <si>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</si>
  <si>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</si>
  <si>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</si>
  <si>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</si>
  <si>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</si>
  <si>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</si>
  <si>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</si>
  <si>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</si>
  <si>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</si>
  <si>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</si>
  <si>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</si>
  <si>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</si>
  <si>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</si>
  <si>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</si>
  <si>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</si>
  <si>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</si>
  <si>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</si>
  <si>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</si>
  <si>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</si>
  <si>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</si>
  <si>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</si>
  <si>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</si>
  <si>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</si>
  <si>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</si>
  <si>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</si>
  <si>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</si>
  <si>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</si>
  <si>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</si>
  <si>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</si>
  <si>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</si>
  <si>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</si>
  <si>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</si>
  <si>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</si>
  <si>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</si>
  <si>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</si>
  <si>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</si>
  <si>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</si>
  <si>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</si>
  <si>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</si>
  <si>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</si>
  <si>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</si>
  <si>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</si>
  <si>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</si>
  <si>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</si>
  <si>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</si>
  <si>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</si>
  <si>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</si>
  <si>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</si>
  <si>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</si>
  <si>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</si>
  <si>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</si>
  <si>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</si>
  <si>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</si>
  <si>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</si>
  <si>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</si>
  <si>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</si>
  <si>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</si>
  <si>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</si>
  <si>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</si>
  <si>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</si>
  <si>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</si>
  <si>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</si>
  <si>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</si>
  <si>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</si>
  <si>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</si>
  <si>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</si>
  <si>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</si>
  <si>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</si>
  <si>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</si>
  <si>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</si>
  <si>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</si>
  <si>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</si>
  <si>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</si>
  <si>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</si>
  <si>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</si>
  <si>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</si>
  <si>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</si>
  <si>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</si>
  <si>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</si>
  <si>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</si>
  <si>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</si>
  <si>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</si>
  <si>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</si>
  <si>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</si>
  <si>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</si>
  <si>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</si>
  <si>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</si>
  <si>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</si>
  <si>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</si>
  <si>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</si>
  <si>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</si>
  <si>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</si>
  <si>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</si>
  <si>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</si>
  <si>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</si>
  <si>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</si>
  <si>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</si>
  <si>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</si>
  <si>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</si>
  <si>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</si>
  <si>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</si>
  <si>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</si>
  <si>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</si>
  <si>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</si>
  <si>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</si>
  <si>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</si>
  <si>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</si>
  <si>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</si>
  <si>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</si>
  <si>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</si>
  <si>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</si>
  <si>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</si>
  <si>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</si>
  <si>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</si>
  <si>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</si>
  <si>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</si>
  <si>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</si>
  <si>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</si>
  <si>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</si>
  <si>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</si>
  <si>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</si>
  <si>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</si>
  <si>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</si>
  <si>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</si>
  <si>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</si>
  <si>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</si>
  <si>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</si>
  <si>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</si>
  <si>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</si>
  <si>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</si>
  <si>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</si>
  <si>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</si>
  <si>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</si>
  <si>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</si>
  <si>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</si>
  <si>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</si>
  <si>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</si>
  <si>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</si>
  <si>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</si>
  <si>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</si>
  <si>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</si>
  <si>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</si>
  <si>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</si>
  <si>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</si>
  <si>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</si>
  <si>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</si>
  <si>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</si>
  <si>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</si>
  <si>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</si>
  <si>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</si>
  <si>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</si>
  <si>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</si>
  <si>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</si>
  <si>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</si>
  <si>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</si>
  <si>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</si>
  <si>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</si>
  <si>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</si>
  <si>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</si>
  <si>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</si>
  <si>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</si>
  <si>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</si>
  <si>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</si>
  <si>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</si>
  <si>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</si>
  <si>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</si>
  <si>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</si>
  <si>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</si>
  <si>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</si>
  <si>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</si>
  <si>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</si>
  <si>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</si>
  <si>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</si>
  <si>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</si>
  <si>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</si>
  <si>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</si>
  <si>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</si>
  <si>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</si>
  <si>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</si>
  <si>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</si>
  <si>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</si>
  <si>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</si>
  <si>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</si>
  <si>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</si>
  <si>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</si>
  <si>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</si>
  <si>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</si>
  <si>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</si>
  <si>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</si>
  <si>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</si>
  <si>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</si>
  <si>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</si>
  <si>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</si>
  <si>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</si>
  <si>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</si>
  <si>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</si>
  <si>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</si>
  <si>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</si>
  <si>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</si>
  <si>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</si>
  <si>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</si>
  <si>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</si>
  <si>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</si>
  <si>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</si>
  <si>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</si>
  <si>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</si>
  <si>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</si>
  <si>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</si>
  <si>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</si>
  <si>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</si>
  <si>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</si>
  <si>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</si>
  <si>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</si>
  <si>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</si>
  <si>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</si>
  <si>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</si>
  <si>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</si>
  <si>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</si>
  <si>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</si>
  <si>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</si>
  <si>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</si>
  <si>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</si>
  <si>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</si>
  <si>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</si>
  <si>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</si>
  <si>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</si>
  <si>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</si>
  <si>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</si>
  <si>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</si>
  <si>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</si>
  <si>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</si>
  <si>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</si>
  <si>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</si>
  <si>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</si>
  <si>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</si>
  <si>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</si>
  <si>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</si>
  <si>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</si>
  <si>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</si>
  <si>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</si>
  <si>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</si>
  <si>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</si>
  <si>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</si>
  <si>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</si>
  <si>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</si>
  <si>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</si>
  <si>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</si>
  <si>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</si>
  <si>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</si>
  <si>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</si>
  <si>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</si>
  <si>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</si>
  <si>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</si>
  <si>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</si>
  <si>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</si>
  <si>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</si>
  <si>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</si>
  <si>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</si>
  <si>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</si>
  <si>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</si>
  <si>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</si>
  <si>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</si>
  <si>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</si>
  <si>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</si>
  <si>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</si>
  <si>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</si>
  <si>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</si>
  <si>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</si>
  <si>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</si>
  <si>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</si>
  <si>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</si>
  <si>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</si>
  <si>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</si>
  <si>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</si>
  <si>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</si>
  <si>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</si>
  <si>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</si>
  <si>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</si>
  <si>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</si>
  <si>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</si>
  <si>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</si>
  <si>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</si>
  <si>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</si>
  <si>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</si>
  <si>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</si>
  <si>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</si>
  <si>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</si>
  <si>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</si>
  <si>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</si>
  <si>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</si>
  <si>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</si>
  <si>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</si>
  <si>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</si>
  <si>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</si>
  <si>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</si>
  <si>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</si>
  <si>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</si>
  <si>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</si>
  <si>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</si>
  <si>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</si>
  <si>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</si>
  <si>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</si>
  <si>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</si>
  <si>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</si>
  <si>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</si>
  <si>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</si>
  <si>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</si>
  <si>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</si>
  <si>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</si>
  <si>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</si>
  <si>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</si>
  <si>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</si>
  <si>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</si>
  <si>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</si>
  <si>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</si>
  <si>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</si>
  <si>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</si>
  <si>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</si>
  <si>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</si>
  <si>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</si>
  <si>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</si>
  <si>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</si>
  <si>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</si>
  <si>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</si>
  <si>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</si>
  <si>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</si>
  <si>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</si>
  <si>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</si>
  <si>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</si>
  <si>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</si>
  <si>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</si>
  <si>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</si>
  <si>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</si>
  <si>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</si>
  <si>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</si>
  <si>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</si>
  <si>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</si>
  <si>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</si>
  <si>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</si>
  <si>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</si>
  <si>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</si>
  <si>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</si>
  <si>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</si>
  <si>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</si>
  <si>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</si>
  <si>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</si>
  <si>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</si>
  <si>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</si>
  <si>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</si>
  <si>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</si>
  <si>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</si>
  <si>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</si>
  <si>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</si>
  <si>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</si>
  <si>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</si>
  <si>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</si>
  <si>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</si>
  <si>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</si>
  <si>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</si>
  <si>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</si>
  <si>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</si>
  <si>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</si>
  <si>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</si>
  <si>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</si>
  <si>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</si>
  <si>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</si>
  <si>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</si>
  <si>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</si>
  <si>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</si>
  <si>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</si>
  <si>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</si>
  <si>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</si>
  <si>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</si>
  <si>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</si>
  <si>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</si>
  <si>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</si>
  <si>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</si>
  <si>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</si>
  <si>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</si>
  <si>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</si>
  <si>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</si>
  <si>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</si>
  <si>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</si>
  <si>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</si>
  <si>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</si>
  <si>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</si>
  <si>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</si>
  <si>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</si>
  <si>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</si>
  <si>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</si>
  <si>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</si>
  <si>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</si>
  <si>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</si>
  <si>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</si>
  <si>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</si>
  <si>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</si>
  <si>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</si>
  <si>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</si>
  <si>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</si>
  <si>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</si>
  <si>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</si>
  <si>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</si>
  <si>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</si>
  <si>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</si>
  <si>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</si>
  <si>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</si>
  <si>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</si>
  <si>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</si>
  <si>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</si>
  <si>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</si>
  <si>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</si>
  <si>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</si>
  <si>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</si>
  <si>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</si>
  <si>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</si>
  <si>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</si>
  <si>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</si>
  <si>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</si>
  <si>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</si>
  <si>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</si>
  <si>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</si>
  <si>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</si>
  <si>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</si>
  <si>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</si>
  <si>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</si>
  <si>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</si>
  <si>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</si>
  <si>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</si>
  <si>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</si>
  <si>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</si>
  <si>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</si>
  <si>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</si>
  <si>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</si>
  <si>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</si>
  <si>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</si>
  <si>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</si>
  <si>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</si>
  <si>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</si>
  <si>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</si>
  <si>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</si>
  <si>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</si>
  <si>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</si>
  <si>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</si>
  <si>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</si>
  <si>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</si>
  <si>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</si>
  <si>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</si>
  <si>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</si>
  <si>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</si>
  <si>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</si>
  <si>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</si>
  <si>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</si>
  <si>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</si>
  <si>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</si>
  <si>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</si>
  <si>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</si>
  <si>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</si>
  <si>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</si>
  <si>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</si>
  <si>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</si>
  <si>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</si>
  <si>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</si>
  <si>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</si>
  <si>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</si>
  <si>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</si>
  <si>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</si>
  <si>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</si>
  <si>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</si>
  <si>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</si>
  <si>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</si>
  <si>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</si>
  <si>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</si>
  <si>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</si>
  <si>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</si>
  <si>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</si>
  <si>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</si>
  <si>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</si>
  <si>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</si>
  <si>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</si>
  <si>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</si>
  <si>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</si>
  <si>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</si>
  <si>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</si>
  <si>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</si>
  <si>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</si>
  <si>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</si>
  <si>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</si>
  <si>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</si>
  <si>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</si>
  <si>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</si>
  <si>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</si>
  <si>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</si>
  <si>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</si>
  <si>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</si>
  <si>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</si>
  <si>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</si>
  <si>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</si>
  <si>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</si>
  <si>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</si>
  <si>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</si>
  <si>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</si>
  <si>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</si>
  <si>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</si>
  <si>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</si>
  <si>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</si>
  <si>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</si>
  <si>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</si>
  <si>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</si>
  <si>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</si>
  <si>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</si>
  <si>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</si>
  <si>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</si>
  <si>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</si>
  <si>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</si>
  <si>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</si>
  <si>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</si>
  <si>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</si>
  <si>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</si>
  <si>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</si>
  <si>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</si>
  <si>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</si>
  <si>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</si>
  <si>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</si>
  <si>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</si>
  <si>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</si>
  <si>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</si>
  <si>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</si>
  <si>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</si>
  <si>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</si>
  <si>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</si>
  <si>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</si>
  <si>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</si>
  <si>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</si>
  <si>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</si>
  <si>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</si>
  <si>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</si>
  <si>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</si>
  <si>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</si>
  <si>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</si>
  <si>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</si>
  <si>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</si>
  <si>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</si>
  <si>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</si>
  <si>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</si>
  <si>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</si>
  <si>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</si>
  <si>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</si>
  <si>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</si>
  <si>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</si>
  <si>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</si>
  <si>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</si>
  <si>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</si>
  <si>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</si>
  <si>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</si>
  <si>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</si>
  <si>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</si>
  <si>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</si>
  <si>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</si>
  <si>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</si>
  <si>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</si>
  <si>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</si>
  <si>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</si>
  <si>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</si>
  <si>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</si>
  <si>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</si>
  <si>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</si>
  <si>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</si>
  <si>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</si>
  <si>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</si>
  <si>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</si>
  <si>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</si>
  <si>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</si>
  <si>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</si>
  <si>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</si>
  <si>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</si>
  <si>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</si>
  <si>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</si>
  <si>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</si>
  <si>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</si>
  <si>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</si>
  <si>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</si>
  <si>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</si>
  <si>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</si>
  <si>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</si>
  <si>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</si>
  <si>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</si>
  <si>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</si>
  <si>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</si>
  <si>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</si>
  <si>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</si>
  <si>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</si>
  <si>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</si>
  <si>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</si>
  <si>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</si>
  <si>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</si>
  <si>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</si>
  <si>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</si>
  <si>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</si>
  <si>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</si>
  <si>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</si>
  <si>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</si>
  <si>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</si>
  <si>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</si>
  <si>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</si>
  <si>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</si>
  <si>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</si>
  <si>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</si>
  <si>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</si>
  <si>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</si>
  <si>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</si>
  <si>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</si>
  <si>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</si>
  <si>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</si>
  <si>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</si>
  <si>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</si>
  <si>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</si>
  <si>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</si>
  <si>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</si>
  <si>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</si>
  <si>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</si>
  <si>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</si>
  <si>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</si>
  <si>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</si>
  <si>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</si>
  <si>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</si>
  <si>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</si>
  <si>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</si>
  <si>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</si>
  <si>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</si>
  <si>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</si>
  <si>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</si>
  <si>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</si>
  <si>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</si>
  <si>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</si>
  <si>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</si>
  <si>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</si>
  <si>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</si>
  <si>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</si>
  <si>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</si>
  <si>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</si>
  <si>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</si>
  <si>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</si>
  <si>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</si>
  <si>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</si>
  <si>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</si>
  <si>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</si>
  <si>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</si>
  <si>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</si>
  <si>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</si>
  <si>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</si>
  <si>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</si>
  <si>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</si>
  <si>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</si>
  <si>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</si>
  <si>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</si>
  <si>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</si>
  <si>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</si>
  <si>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</si>
  <si>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</si>
  <si>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</si>
  <si>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</si>
  <si>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</si>
  <si>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</si>
  <si>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</si>
  <si>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</si>
  <si>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</si>
  <si>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</si>
  <si>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</si>
  <si>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</si>
  <si>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</si>
  <si>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</si>
  <si>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</si>
  <si>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</si>
  <si>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</si>
  <si>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</si>
  <si>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</si>
  <si>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</si>
  <si>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</si>
  <si>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</si>
  <si>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</si>
  <si>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</si>
  <si>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</si>
  <si>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</si>
  <si>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</si>
  <si>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</si>
  <si>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</si>
  <si>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</si>
  <si>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</si>
  <si>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</si>
  <si>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</si>
  <si>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</si>
  <si>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</si>
  <si>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</si>
  <si>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</si>
  <si>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</si>
  <si>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</si>
  <si>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</si>
  <si>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</si>
  <si>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</si>
  <si>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</si>
  <si>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</si>
  <si>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</si>
  <si>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</si>
  <si>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</si>
  <si>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</si>
  <si>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</si>
  <si>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</si>
  <si>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</si>
  <si>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</si>
  <si>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</si>
  <si>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</si>
  <si>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</si>
  <si>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</si>
  <si>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</si>
  <si>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</si>
  <si>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</si>
  <si>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</si>
  <si>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</si>
  <si>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</si>
  <si>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</si>
  <si>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</si>
  <si>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</si>
  <si>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</si>
  <si>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</si>
  <si>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</si>
  <si>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</si>
  <si>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</si>
  <si>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</si>
  <si>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</si>
  <si>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</si>
  <si>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</si>
  <si>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</si>
  <si>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</si>
  <si>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</si>
  <si>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</si>
  <si>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</si>
  <si>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</si>
  <si>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</si>
  <si>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</si>
  <si>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</si>
  <si>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</si>
  <si>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</si>
  <si>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</si>
  <si>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</si>
  <si>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</si>
  <si>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</si>
  <si>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</si>
  <si>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</si>
  <si>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</si>
  <si>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</si>
  <si>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</si>
  <si>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</si>
  <si>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</si>
  <si>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</si>
  <si>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</si>
  <si>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</si>
  <si>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</si>
  <si>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</si>
  <si>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</si>
  <si>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</si>
  <si>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</si>
  <si>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</si>
  <si>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</si>
  <si>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</si>
  <si>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</si>
  <si>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</si>
  <si>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</si>
  <si>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</si>
  <si>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</si>
  <si>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</si>
  <si>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</si>
  <si>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</si>
  <si>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</si>
  <si>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</si>
  <si>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</si>
  <si>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</si>
  <si>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</si>
  <si>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</si>
  <si>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</si>
  <si>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</si>
  <si>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</si>
  <si>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</si>
  <si>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</si>
  <si>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</si>
  <si>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</si>
  <si>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</si>
  <si>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</si>
  <si>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</si>
  <si>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</si>
  <si>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</si>
  <si>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</si>
  <si>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</si>
  <si>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</si>
  <si>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</si>
  <si>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</si>
  <si>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</si>
  <si>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</si>
  <si>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</si>
  <si>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</si>
  <si>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</si>
  <si>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</si>
  <si>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</si>
  <si>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</si>
  <si>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</si>
  <si>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</si>
  <si>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</si>
  <si>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</si>
  <si>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</si>
  <si>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</si>
  <si>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</si>
  <si>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</si>
  <si>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</si>
  <si>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</si>
  <si>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</si>
  <si>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</si>
  <si>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</si>
  <si>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</si>
  <si>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</si>
  <si>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</si>
  <si>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</si>
  <si>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</si>
  <si>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</si>
  <si>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</si>
  <si>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</si>
  <si>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</si>
  <si>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</si>
  <si>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</si>
  <si>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</si>
  <si>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</si>
  <si>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</si>
  <si>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</si>
  <si>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</si>
  <si>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</si>
  <si>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</si>
  <si>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</si>
  <si>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</si>
  <si>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</si>
  <si>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</si>
  <si>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</si>
  <si>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</si>
  <si>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</si>
  <si>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</si>
  <si>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</si>
  <si>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</si>
  <si>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</si>
  <si>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</si>
  <si>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</si>
  <si>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</si>
  <si>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</si>
  <si>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</si>
  <si>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</si>
  <si>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</si>
  <si>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</si>
  <si>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</si>
  <si>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</si>
  <si>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</si>
  <si>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</si>
  <si>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</si>
  <si>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</si>
  <si>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</si>
  <si>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</si>
  <si>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</si>
  <si>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</si>
  <si>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</si>
  <si>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</si>
  <si>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</si>
  <si>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</si>
  <si>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</si>
  <si>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</si>
  <si>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</si>
  <si>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</si>
  <si>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</si>
  <si>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</si>
  <si>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</si>
  <si>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</si>
  <si>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</si>
  <si>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</si>
  <si>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</si>
  <si>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</si>
  <si>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</si>
  <si>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</si>
  <si>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</si>
  <si>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</si>
  <si>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</si>
  <si>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</si>
  <si>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</si>
  <si>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</si>
  <si>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</si>
  <si>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</si>
  <si>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</si>
  <si>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</si>
  <si>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</si>
  <si>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</si>
  <si>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</si>
  <si>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</si>
  <si>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</si>
  <si>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</si>
  <si>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</si>
  <si>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</si>
  <si>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</si>
  <si>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</si>
  <si>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</si>
  <si>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</si>
  <si>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</si>
  <si>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</si>
  <si>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</si>
  <si>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</si>
  <si>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</si>
  <si>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</si>
  <si>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</si>
  <si>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</si>
  <si>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</si>
  <si>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</si>
  <si>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</si>
  <si>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</si>
  <si>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</si>
  <si>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</si>
  <si>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</si>
  <si>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</si>
  <si>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</si>
  <si>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</si>
  <si>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</si>
  <si>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</si>
  <si>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</si>
  <si>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</si>
  <si>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</si>
  <si>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</si>
  <si>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</si>
  <si>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</si>
  <si>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</si>
  <si>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</si>
  <si>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</si>
  <si>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</si>
  <si>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</si>
  <si>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</si>
  <si>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</si>
  <si>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</si>
  <si>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</si>
  <si>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</si>
  <si>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</si>
  <si>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</si>
  <si>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</si>
  <si>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</si>
  <si>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</si>
  <si>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</si>
  <si>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</si>
  <si>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</si>
  <si>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</si>
  <si>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</si>
  <si>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</si>
  <si>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</si>
  <si>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</si>
  <si>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</si>
  <si>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</si>
  <si>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</si>
  <si>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</si>
  <si>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</si>
  <si>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</si>
  <si>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</si>
  <si>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</si>
  <si>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</si>
  <si>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</si>
  <si>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</si>
  <si>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</si>
  <si>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</si>
  <si>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</si>
  <si>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</si>
  <si>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</si>
  <si>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</si>
  <si>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</si>
  <si>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</si>
  <si>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</si>
  <si>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</si>
  <si>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</si>
  <si>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</si>
  <si>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</si>
  <si>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</si>
  <si>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</si>
  <si>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</si>
  <si>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</si>
  <si>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</si>
  <si>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</si>
  <si>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</si>
  <si>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</si>
  <si>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</si>
  <si>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</si>
  <si>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</si>
  <si>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</si>
  <si>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</si>
  <si>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</si>
  <si>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</si>
  <si>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</si>
  <si>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</si>
  <si>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</si>
  <si>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</si>
  <si>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</si>
  <si>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</si>
  <si>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</si>
  <si>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</si>
  <si>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</si>
  <si>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</si>
  <si>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</si>
  <si>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</si>
  <si>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</si>
  <si>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</si>
  <si>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</si>
  <si>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</si>
  <si>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</si>
  <si>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</si>
  <si>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</si>
  <si>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</si>
  <si>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</si>
  <si>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</si>
  <si>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</si>
  <si>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</si>
  <si>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</si>
  <si>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</si>
  <si>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</si>
  <si>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</si>
  <si>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</si>
  <si>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</si>
  <si>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</si>
  <si>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</si>
  <si>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</si>
  <si>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</si>
  <si>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</si>
  <si>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</si>
  <si>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</si>
  <si>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</si>
  <si>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</si>
  <si>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</si>
  <si>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</si>
  <si>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</si>
  <si>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</si>
  <si>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</si>
  <si>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</si>
  <si>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</si>
  <si>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</si>
  <si>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</si>
  <si>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</si>
  <si>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</si>
  <si>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</si>
  <si>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</si>
  <si>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</si>
  <si>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</si>
  <si>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</si>
  <si>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</si>
  <si>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</si>
  <si>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</si>
  <si>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</si>
  <si>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</si>
  <si>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</si>
  <si>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</si>
  <si>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</si>
  <si>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</si>
  <si>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</si>
  <si>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</si>
  <si>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</si>
  <si>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</si>
  <si>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</si>
  <si>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</si>
  <si>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</si>
  <si>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</si>
  <si>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</si>
  <si>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</si>
  <si>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</si>
  <si>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</si>
  <si>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</si>
  <si>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</si>
  <si>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</si>
  <si>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</si>
  <si>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</si>
  <si>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</si>
  <si>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</si>
  <si>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</si>
  <si>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</si>
  <si>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</si>
  <si>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</si>
  <si>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</si>
  <si>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</si>
  <si>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</si>
  <si>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</si>
  <si>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</si>
  <si>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</si>
  <si>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</si>
  <si>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</si>
  <si>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</si>
  <si>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</si>
  <si>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</si>
  <si>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</si>
  <si>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</si>
  <si>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</si>
  <si>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</si>
  <si>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</si>
  <si>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</si>
  <si>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</si>
  <si>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</si>
  <si>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</si>
  <si>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</si>
  <si>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</si>
  <si>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</si>
  <si>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</si>
  <si>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</si>
  <si>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</si>
  <si>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</si>
  <si>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</si>
  <si>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</si>
  <si>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</si>
  <si>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</si>
  <si>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</si>
  <si>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</si>
  <si>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</si>
  <si>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</si>
  <si>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</si>
  <si>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</si>
  <si>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</si>
  <si>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</si>
  <si>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</si>
  <si>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</si>
  <si>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</si>
  <si>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</si>
  <si>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</si>
  <si>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</si>
  <si>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</si>
  <si>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</si>
  <si>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</si>
  <si>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</si>
  <si>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</si>
  <si>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</si>
  <si>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</si>
  <si>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</si>
  <si>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</si>
  <si>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</si>
  <si>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</si>
  <si>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</si>
  <si>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</si>
  <si>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</si>
  <si>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</si>
  <si>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</si>
  <si>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</si>
  <si>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</si>
  <si>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</si>
  <si>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</si>
  <si>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</si>
  <si>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</si>
  <si>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</si>
  <si>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</si>
  <si>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</si>
  <si>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</si>
  <si>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</si>
  <si>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</si>
  <si>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</si>
  <si>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</si>
  <si>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</si>
  <si>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</si>
  <si>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</si>
  <si>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</si>
  <si>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</si>
  <si>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</si>
  <si>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</si>
  <si>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</si>
  <si>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</si>
  <si>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</si>
  <si>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</si>
  <si>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</si>
  <si>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</si>
  <si>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</si>
  <si>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</si>
  <si>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</si>
  <si>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</si>
  <si>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</si>
  <si>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</si>
  <si>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</si>
  <si>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</si>
  <si>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</si>
  <si>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</si>
  <si>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</si>
  <si>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</si>
  <si>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</si>
  <si>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</si>
  <si>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</si>
  <si>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</si>
  <si>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</si>
  <si>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</si>
  <si>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</si>
  <si>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</si>
  <si>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</si>
  <si>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</si>
  <si>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</si>
  <si>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</si>
  <si>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</si>
  <si>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</si>
  <si>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</si>
  <si>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</si>
  <si>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</si>
  <si>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</si>
  <si>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</si>
  <si>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</si>
  <si>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</si>
  <si>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</si>
  <si>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</si>
  <si>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</si>
  <si>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</si>
  <si>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</si>
  <si>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</si>
  <si>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</si>
  <si>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</si>
  <si>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</si>
  <si>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</si>
  <si>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</si>
  <si>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</si>
  <si>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</si>
  <si>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</si>
  <si>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</si>
  <si>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</si>
  <si>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</si>
  <si>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</si>
  <si>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</si>
  <si>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</si>
  <si>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</si>
  <si>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</si>
  <si>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</si>
  <si>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</si>
  <si>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</si>
  <si>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</si>
  <si>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</si>
  <si>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</si>
  <si>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</si>
  <si>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</si>
  <si>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</si>
  <si>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</si>
  <si>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</si>
  <si>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</si>
  <si>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</si>
  <si>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</si>
  <si>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</si>
  <si>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</si>
  <si>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</si>
  <si>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</si>
  <si>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</si>
  <si>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</si>
  <si>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</si>
  <si>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</si>
  <si>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</si>
  <si>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</si>
  <si>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</si>
  <si>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</si>
  <si>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</si>
  <si>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</si>
  <si>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</si>
  <si>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</si>
  <si>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</si>
  <si>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</si>
  <si>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</si>
  <si>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</si>
  <si>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</si>
  <si>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</si>
  <si>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</si>
  <si>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</si>
  <si>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</si>
  <si>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</si>
  <si>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</si>
  <si>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</si>
  <si>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</si>
  <si>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</si>
  <si>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</si>
  <si>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</si>
  <si>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</si>
  <si>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</si>
  <si>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</si>
  <si>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</si>
  <si>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</si>
  <si>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</si>
  <si>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</si>
  <si>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</si>
  <si>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</si>
  <si>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</si>
  <si>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</si>
  <si>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</si>
  <si>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</si>
  <si>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</si>
  <si>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</si>
  <si>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</si>
  <si>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</si>
  <si>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</si>
  <si>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</si>
  <si>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</si>
  <si>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</si>
  <si>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</si>
  <si>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</si>
  <si>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</si>
  <si>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</si>
  <si>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</si>
  <si>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</si>
  <si>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</si>
  <si>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</si>
  <si>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</si>
  <si>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</si>
  <si>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</si>
  <si>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</si>
  <si>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</si>
  <si>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</si>
  <si>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</si>
  <si>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</si>
  <si>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</si>
  <si>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</si>
  <si>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</si>
  <si>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</si>
  <si>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</si>
  <si>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</si>
  <si>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</si>
  <si>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</si>
  <si>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</si>
  <si>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</si>
  <si>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</si>
  <si>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</si>
  <si>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</si>
  <si>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</si>
  <si>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</si>
  <si>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</si>
  <si>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</si>
  <si>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</si>
  <si>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</si>
  <si>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</si>
  <si>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</si>
  <si>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</si>
  <si>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</si>
  <si>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</si>
  <si>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</si>
  <si>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</si>
  <si>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</si>
  <si>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</si>
  <si>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</si>
  <si>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</si>
  <si>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</si>
  <si>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</si>
  <si>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</si>
  <si>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</si>
  <si>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</si>
  <si>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</si>
  <si>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</si>
  <si>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</si>
  <si>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</si>
  <si>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</si>
  <si>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</si>
  <si>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</si>
  <si>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</si>
  <si>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</si>
  <si>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</si>
  <si>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</si>
  <si>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</si>
  <si>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</si>
  <si>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</si>
  <si>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</si>
  <si>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</si>
  <si>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</si>
  <si>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</si>
  <si>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</si>
  <si>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</si>
  <si>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</si>
  <si>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</si>
  <si>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</si>
  <si>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</si>
  <si>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</si>
  <si>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</si>
  <si>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</si>
  <si>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</si>
  <si>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</si>
  <si>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</si>
  <si>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</si>
  <si>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</si>
  <si>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</si>
  <si>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</si>
  <si>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</si>
  <si>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</si>
  <si>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</si>
  <si>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</si>
  <si>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</si>
  <si>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</si>
  <si>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</si>
  <si>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</si>
  <si>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</si>
  <si>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</si>
  <si>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</si>
  <si>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</si>
  <si>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</si>
  <si>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</si>
  <si>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</si>
  <si>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</si>
  <si>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</si>
  <si>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</si>
  <si>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</si>
  <si>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</si>
  <si>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</si>
  <si>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</si>
  <si>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</si>
  <si>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</si>
  <si>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</si>
  <si>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</si>
  <si>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</si>
  <si>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</si>
  <si>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</si>
  <si>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</si>
  <si>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</si>
  <si>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</si>
  <si>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</si>
  <si>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</si>
  <si>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</si>
  <si>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</si>
  <si>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</si>
  <si>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</si>
  <si>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</si>
  <si>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</si>
  <si>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</si>
  <si>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</si>
  <si>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</si>
  <si>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</si>
  <si>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</si>
  <si>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</si>
  <si>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</si>
  <si>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</si>
  <si>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</si>
  <si>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</si>
  <si>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</si>
  <si>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</si>
  <si>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</si>
  <si>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</si>
  <si>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</si>
  <si>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</si>
  <si>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</si>
  <si>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</si>
  <si>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</si>
  <si>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</si>
  <si>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</si>
  <si>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</si>
  <si>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</si>
  <si>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</si>
  <si>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</si>
  <si>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</si>
  <si>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</si>
  <si>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</si>
  <si>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</si>
  <si>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</si>
  <si>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</si>
  <si>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</si>
  <si>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</si>
  <si>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</si>
  <si>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</si>
  <si>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</si>
  <si>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</si>
  <si>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</si>
  <si>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</si>
  <si>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</si>
  <si>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</si>
  <si>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</si>
  <si>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</si>
  <si>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</si>
  <si>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</si>
  <si>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</si>
  <si>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</si>
  <si>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</si>
  <si>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</si>
  <si>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</si>
  <si>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</si>
  <si>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</si>
  <si>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</si>
  <si>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</si>
  <si>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</si>
  <si>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</si>
  <si>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</si>
  <si>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</si>
  <si>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</si>
  <si>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</si>
  <si>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</si>
  <si>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</si>
  <si>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</si>
  <si>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</si>
  <si>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</si>
  <si>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</si>
  <si>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</si>
  <si>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</si>
  <si>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</si>
  <si>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</si>
  <si>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</si>
  <si>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</si>
  <si>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</si>
  <si>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</si>
  <si>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</si>
  <si>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</si>
  <si>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</si>
  <si>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</si>
  <si>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</si>
  <si>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</si>
  <si>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</si>
  <si>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</si>
  <si>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</si>
  <si>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</si>
  <si>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</si>
  <si>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</si>
  <si>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</si>
  <si>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</si>
  <si>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</si>
  <si>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</si>
  <si>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</si>
  <si>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</si>
  <si>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</si>
  <si>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</si>
  <si>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</si>
  <si>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</si>
  <si>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</si>
  <si>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</si>
  <si>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</si>
  <si>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</si>
  <si>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</si>
  <si>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</si>
  <si>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</si>
  <si>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</si>
  <si>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</si>
  <si>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</si>
  <si>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</si>
  <si>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</si>
  <si>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</si>
  <si>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</si>
  <si>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</si>
  <si>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</si>
  <si>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</si>
  <si>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</si>
  <si>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</si>
  <si>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</si>
  <si>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</si>
  <si>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</si>
  <si>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</si>
  <si>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</si>
  <si>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</si>
  <si>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</si>
  <si>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</si>
  <si>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</si>
  <si>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</si>
  <si>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</si>
  <si>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</si>
  <si>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</si>
  <si>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</si>
  <si>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</si>
  <si>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</si>
  <si>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</si>
  <si>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</si>
  <si>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</si>
  <si>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</si>
  <si>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</si>
  <si>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</si>
  <si>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</si>
  <si>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</si>
  <si>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</si>
  <si>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</si>
  <si>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</si>
  <si>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</si>
  <si>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</si>
  <si>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</si>
  <si>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</si>
  <si>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</si>
  <si>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</si>
  <si>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</si>
  <si>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</si>
  <si>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</si>
  <si>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</si>
  <si>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</si>
  <si>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</si>
  <si>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</si>
  <si>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</si>
  <si>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</si>
  <si>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</si>
  <si>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</si>
  <si>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</si>
  <si>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</si>
  <si>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</si>
  <si>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</si>
  <si>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</si>
  <si>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</si>
  <si>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</si>
  <si>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</si>
  <si>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</si>
  <si>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</si>
  <si>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</si>
  <si>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</si>
  <si>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</si>
  <si>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</si>
  <si>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</si>
  <si>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</si>
  <si>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</si>
  <si>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</si>
  <si>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</si>
  <si>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</si>
  <si>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</si>
  <si>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</si>
  <si>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</si>
  <si>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</si>
  <si>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</si>
  <si>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</si>
  <si>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</si>
  <si>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</si>
  <si>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</si>
  <si>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</si>
  <si>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</si>
  <si>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</si>
  <si>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</si>
  <si>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</si>
  <si>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</si>
  <si>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</si>
  <si>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</si>
  <si>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</si>
  <si>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</si>
  <si>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</si>
  <si>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</si>
  <si>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</si>
  <si>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</si>
  <si>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</si>
  <si>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</si>
  <si>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</si>
  <si>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</si>
  <si>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</si>
  <si>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</si>
  <si>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</si>
  <si>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</si>
  <si>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</si>
  <si>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</si>
  <si>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</si>
  <si>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</si>
  <si>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</si>
  <si>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</si>
  <si>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</si>
  <si>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</si>
  <si>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</si>
  <si>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</si>
  <si>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</si>
  <si>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</si>
  <si>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</si>
  <si>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</si>
  <si>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</si>
  <si>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</si>
  <si>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</si>
  <si>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</si>
  <si>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</si>
  <si>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</si>
  <si>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</si>
  <si>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</si>
  <si>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</si>
  <si>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</si>
  <si>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</si>
  <si>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</si>
  <si>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</si>
  <si>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</si>
  <si>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</si>
  <si>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</si>
  <si>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</si>
  <si>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</si>
  <si>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</si>
  <si>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</si>
  <si>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</si>
  <si>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</si>
  <si>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</si>
  <si>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</si>
  <si>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</si>
  <si>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</si>
  <si>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</si>
  <si>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</si>
  <si>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</si>
  <si>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</si>
  <si>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</si>
  <si>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</si>
  <si>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</si>
  <si>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</si>
  <si>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</si>
  <si>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</si>
  <si>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</si>
  <si>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</si>
  <si>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</si>
  <si>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</si>
  <si>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</si>
  <si>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</si>
  <si>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</si>
  <si>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</si>
  <si>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</si>
  <si>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</si>
  <si>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</si>
  <si>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</si>
  <si>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</si>
  <si>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</si>
  <si>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</si>
  <si>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</si>
  <si>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</si>
  <si>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</si>
  <si>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</si>
  <si>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</si>
  <si>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</si>
  <si>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</si>
  <si>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</si>
  <si>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</si>
  <si>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</si>
  <si>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</si>
  <si>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</si>
  <si>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</si>
  <si>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</si>
  <si>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</si>
  <si>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</si>
  <si>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</si>
  <si>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</si>
  <si>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</si>
  <si>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</si>
  <si>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</si>
  <si>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</si>
  <si>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</si>
  <si>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</si>
  <si>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</si>
  <si>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</si>
  <si>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</si>
  <si>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</si>
  <si>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</si>
  <si>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</si>
  <si>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</si>
  <si>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</si>
  <si>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</si>
  <si>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</si>
  <si>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</si>
  <si>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</si>
  <si>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</si>
  <si>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</si>
  <si>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</si>
  <si>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</si>
  <si>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</si>
  <si>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</si>
  <si>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</si>
  <si>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</si>
  <si>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</si>
  <si>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</si>
  <si>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</si>
  <si>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</si>
  <si>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</si>
  <si>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</si>
  <si>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</si>
  <si>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</si>
  <si>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</si>
  <si>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</si>
  <si>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</si>
  <si>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</si>
  <si>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</si>
  <si>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</si>
  <si>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</si>
  <si>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</si>
  <si>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</si>
  <si>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</si>
  <si>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</si>
  <si>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</si>
  <si>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</si>
  <si>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</si>
  <si>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</si>
  <si>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</si>
  <si>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</si>
  <si>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</si>
  <si>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</si>
  <si>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</si>
  <si>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</si>
  <si>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</si>
  <si>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</si>
  <si>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</si>
  <si>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</si>
  <si>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</si>
  <si>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</si>
  <si>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</si>
  <si>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</si>
  <si>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</si>
  <si>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</si>
  <si>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</si>
  <si>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</si>
  <si>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</si>
  <si>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</si>
  <si>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</si>
  <si>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</si>
  <si>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</si>
  <si>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</si>
  <si>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</si>
  <si>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</si>
  <si>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</si>
  <si>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</si>
  <si>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</si>
  <si>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</si>
  <si>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</si>
  <si>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</si>
  <si>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</si>
  <si>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</si>
  <si>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</si>
  <si>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</si>
  <si>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</si>
  <si>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</si>
  <si>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</si>
  <si>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</si>
  <si>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</si>
  <si>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</si>
  <si>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</si>
  <si>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</si>
  <si>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</si>
  <si>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</si>
  <si>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</si>
  <si>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</si>
  <si>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</si>
  <si>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</si>
  <si>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</si>
  <si>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</si>
  <si>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</si>
  <si>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</si>
  <si>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</si>
  <si>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</si>
  <si>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</si>
  <si>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</si>
  <si>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</si>
  <si>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</si>
  <si>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</si>
  <si>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</si>
  <si>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</si>
  <si>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</si>
  <si>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</si>
  <si>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</si>
  <si>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</si>
  <si>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</si>
  <si>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</si>
  <si>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</si>
  <si>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</si>
  <si>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</si>
  <si>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</si>
  <si>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</si>
  <si>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</si>
  <si>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</si>
  <si>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</si>
  <si>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</si>
  <si>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</si>
  <si>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</si>
  <si>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</si>
  <si>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</si>
  <si>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</si>
  <si>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</si>
  <si>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</si>
  <si>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</si>
  <si>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</si>
  <si>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</si>
  <si>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</si>
  <si>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</si>
  <si>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</si>
  <si>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</si>
  <si>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</si>
  <si>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</si>
  <si>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</si>
  <si>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</si>
  <si>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</si>
  <si>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</si>
  <si>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</si>
  <si>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</si>
  <si>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</si>
  <si>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</si>
  <si>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</si>
  <si>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</si>
  <si>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</si>
  <si>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</si>
  <si>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</si>
  <si>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</si>
  <si>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</si>
  <si>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</si>
  <si>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</si>
  <si>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</si>
  <si>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</si>
  <si>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</si>
  <si>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</si>
  <si>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</si>
  <si>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</si>
  <si>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</si>
  <si>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</si>
  <si>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</si>
  <si>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</si>
  <si>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</si>
  <si>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</si>
  <si>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</si>
  <si>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</si>
  <si>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</si>
  <si>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</si>
  <si>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</si>
  <si>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</si>
  <si>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</si>
  <si>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</si>
  <si>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</si>
  <si>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</si>
  <si>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</si>
  <si>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</si>
  <si>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</si>
  <si>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</si>
  <si>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</si>
  <si>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</si>
  <si>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</si>
  <si>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</si>
  <si>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</si>
  <si>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</si>
  <si>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</si>
  <si>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</si>
  <si>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</si>
  <si>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</si>
  <si>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</si>
  <si>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</si>
  <si>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</si>
  <si>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</si>
  <si>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</si>
  <si>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</si>
  <si>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</si>
  <si>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</si>
  <si>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</si>
  <si>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</si>
  <si>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</si>
  <si>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</si>
  <si>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</si>
  <si>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</si>
  <si>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</si>
  <si>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</si>
  <si>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</si>
  <si>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</si>
  <si>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</si>
  <si>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</si>
  <si>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</si>
  <si>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</si>
  <si>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</si>
  <si>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</si>
  <si>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</si>
  <si>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</si>
  <si>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</si>
  <si>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</si>
  <si>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</si>
  <si>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</si>
  <si>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</si>
  <si>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</si>
  <si>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</si>
  <si>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</si>
  <si>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</si>
  <si>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</si>
  <si>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</si>
  <si>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</si>
  <si>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</si>
  <si>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</si>
  <si>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</si>
  <si>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</si>
  <si>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</si>
  <si>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</si>
  <si>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</si>
  <si>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</si>
  <si>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</si>
  <si>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</si>
  <si>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</si>
  <si>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</si>
  <si>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</si>
  <si>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</si>
  <si>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</si>
  <si>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</si>
  <si>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</si>
  <si>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</si>
  <si>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</si>
  <si>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</si>
  <si>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</si>
  <si>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</si>
  <si>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</si>
  <si>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</si>
  <si>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</si>
  <si>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</si>
  <si>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</si>
  <si>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</si>
  <si>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</si>
  <si>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</si>
  <si>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</si>
  <si>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</si>
  <si>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</si>
  <si>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</si>
  <si>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</si>
  <si>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</si>
  <si>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</si>
  <si>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</si>
  <si>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</si>
  <si>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</si>
  <si>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</si>
  <si>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</si>
  <si>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</si>
  <si>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</si>
  <si>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</si>
  <si>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</si>
  <si>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</si>
  <si>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</si>
  <si>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</si>
  <si>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</si>
  <si>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</si>
  <si>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</si>
  <si>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</si>
  <si>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</si>
  <si>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</si>
  <si>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</si>
  <si>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</si>
  <si>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</si>
  <si>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</si>
  <si>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</si>
  <si>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</si>
  <si>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</si>
  <si>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</si>
  <si>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</si>
  <si>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</si>
  <si>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</si>
  <si>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</si>
  <si>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</si>
  <si>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</si>
  <si>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</si>
  <si>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</si>
  <si>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</si>
  <si>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</si>
  <si>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</si>
  <si>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</si>
  <si>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</si>
  <si>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</si>
  <si>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</si>
  <si>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</si>
  <si>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</si>
  <si>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</si>
  <si>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</si>
  <si>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</si>
  <si>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</si>
  <si>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</si>
  <si>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</si>
  <si>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</si>
  <si>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</si>
  <si>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</si>
  <si>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</si>
  <si>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</si>
  <si>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</si>
  <si>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</si>
  <si>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</si>
  <si>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</si>
  <si>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</si>
  <si>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</si>
  <si>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</si>
  <si>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</si>
  <si>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</si>
  <si>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</si>
  <si>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</si>
  <si>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</si>
  <si>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</si>
  <si>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</si>
  <si>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</si>
  <si>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</si>
  <si>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</si>
  <si>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</si>
  <si>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</si>
  <si>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</si>
  <si>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</si>
  <si>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</si>
  <si>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</si>
  <si>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</si>
  <si>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</si>
  <si>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</si>
  <si>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</si>
  <si>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</si>
  <si>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</si>
  <si>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</si>
  <si>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</si>
  <si>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</si>
  <si>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</si>
  <si>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</si>
  <si>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</si>
  <si>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</si>
  <si>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</si>
  <si>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</si>
  <si>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</si>
  <si>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</si>
  <si>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</si>
  <si>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</si>
  <si>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</si>
  <si>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</si>
  <si>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</si>
  <si>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</si>
  <si>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</si>
  <si>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</si>
  <si>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</si>
  <si>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</si>
  <si>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</si>
  <si>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</si>
  <si>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</si>
  <si>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</si>
  <si>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</si>
  <si>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</si>
  <si>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</si>
  <si>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</si>
  <si>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</si>
  <si>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</si>
  <si>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</si>
  <si>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</si>
  <si>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</si>
  <si>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</si>
  <si>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</si>
  <si>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</si>
  <si>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</si>
  <si>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</si>
  <si>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</si>
  <si>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</si>
  <si>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</si>
  <si>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</si>
  <si>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</si>
  <si>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</si>
  <si>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</si>
  <si>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</si>
  <si>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</si>
  <si>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</si>
  <si>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</si>
  <si>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</si>
  <si>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</si>
  <si>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</si>
  <si>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</si>
  <si>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</si>
  <si>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</si>
  <si>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</si>
  <si>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</si>
  <si>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</si>
  <si>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</si>
  <si>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</si>
  <si>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</si>
  <si>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</si>
  <si>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</si>
  <si>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</si>
  <si>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</si>
  <si>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</si>
  <si>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</si>
  <si>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</si>
  <si>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</si>
  <si>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</si>
  <si>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</si>
  <si>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</si>
  <si>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</si>
  <si>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</si>
  <si>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</si>
  <si>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</si>
  <si>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</si>
  <si>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</si>
  <si>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</si>
  <si>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</si>
  <si>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</si>
  <si>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</si>
  <si>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</si>
  <si>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</si>
  <si>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</si>
  <si>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</si>
  <si>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</si>
  <si>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</si>
  <si>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</si>
  <si>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</si>
  <si>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</si>
  <si>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</si>
  <si>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</si>
  <si>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</si>
  <si>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</si>
  <si>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</si>
  <si>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</si>
  <si>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</si>
  <si>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</si>
  <si>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</si>
  <si>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</si>
  <si>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</si>
  <si>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</si>
  <si>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</si>
  <si>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</si>
  <si>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</si>
  <si>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</si>
  <si>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</si>
  <si>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</si>
  <si>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</si>
  <si>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</si>
  <si>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</si>
  <si>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</si>
  <si>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</si>
  <si>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</si>
  <si>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</si>
  <si>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</si>
  <si>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</si>
  <si>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</si>
  <si>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</si>
  <si>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</si>
  <si>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</si>
  <si>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</si>
  <si>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</si>
  <si>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</si>
  <si>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</si>
  <si>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</si>
  <si>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</si>
  <si>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</si>
  <si>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</si>
  <si>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</si>
  <si>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</si>
  <si>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</si>
  <si>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</si>
  <si>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</si>
  <si>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</si>
  <si>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</si>
  <si>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</si>
  <si>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</si>
  <si>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</si>
  <si>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</si>
  <si>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</si>
  <si>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</si>
  <si>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</si>
  <si>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</si>
  <si>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</si>
  <si>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</si>
  <si>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</si>
  <si>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</si>
  <si>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</si>
  <si>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</si>
  <si>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</si>
  <si>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</si>
  <si>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</si>
  <si>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</si>
  <si>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</si>
  <si>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</si>
  <si>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</si>
  <si>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</si>
  <si>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</si>
  <si>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</si>
  <si>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</si>
  <si>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</si>
  <si>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</si>
  <si>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</si>
  <si>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</si>
  <si>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</si>
  <si>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</si>
  <si>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</si>
  <si>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</si>
  <si>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</si>
  <si>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</si>
  <si>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</si>
  <si>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</si>
  <si>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</si>
  <si>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</si>
  <si>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</si>
  <si>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</si>
  <si>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</si>
  <si>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</si>
  <si>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</si>
  <si>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</si>
  <si>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</si>
  <si>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</si>
  <si>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</si>
  <si>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</si>
  <si>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</si>
  <si>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</si>
  <si>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</si>
  <si>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</si>
  <si>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</si>
  <si>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</si>
  <si>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</si>
  <si>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</si>
  <si>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</si>
  <si>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</si>
  <si>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</si>
  <si>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</si>
  <si>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</si>
  <si>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</si>
  <si>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</si>
  <si>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</si>
  <si>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</si>
  <si>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</si>
  <si>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</si>
  <si>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</si>
  <si>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</si>
  <si>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</si>
  <si>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</si>
  <si>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</si>
  <si>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</si>
  <si>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</si>
  <si>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</si>
  <si>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</si>
  <si>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</si>
  <si>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</si>
  <si>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</si>
  <si>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</si>
  <si>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</si>
  <si>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</si>
  <si>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</si>
  <si>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</si>
  <si>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</si>
  <si>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</si>
  <si>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</si>
  <si>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</si>
  <si>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</si>
  <si>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</si>
  <si>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</si>
  <si>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</si>
  <si>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</si>
  <si>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</si>
  <si>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</si>
  <si>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</si>
  <si>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</si>
  <si>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</si>
  <si>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</si>
  <si>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</si>
  <si>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</si>
  <si>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</si>
  <si>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</si>
  <si>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</si>
  <si>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</si>
  <si>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</si>
  <si>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</si>
  <si>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</si>
  <si>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</si>
  <si>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</si>
  <si>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</si>
  <si>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</si>
  <si>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</si>
  <si>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</si>
  <si>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</si>
  <si>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</si>
  <si>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</si>
  <si>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</si>
  <si>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</si>
  <si>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</si>
  <si>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</si>
  <si>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</si>
  <si>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</si>
  <si>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</si>
  <si>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</si>
  <si>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</si>
  <si>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</si>
  <si>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</si>
  <si>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</si>
  <si>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</si>
  <si>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</si>
  <si>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</si>
  <si>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</si>
  <si>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</si>
  <si>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</si>
  <si>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</si>
  <si>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</si>
  <si>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</si>
  <si>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</si>
  <si>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</si>
  <si>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</si>
  <si>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</si>
  <si>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</si>
  <si>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</si>
  <si>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</si>
  <si>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</si>
  <si>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</si>
  <si>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</si>
  <si>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</si>
  <si>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</si>
  <si>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</si>
  <si>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</si>
  <si>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</si>
  <si>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</si>
  <si>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</si>
  <si>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</si>
  <si>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</si>
  <si>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</si>
  <si>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</si>
  <si>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</si>
  <si>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</si>
  <si>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</si>
  <si>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</si>
  <si>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</si>
  <si>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</si>
  <si>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</si>
  <si>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</si>
  <si>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</si>
  <si>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</si>
  <si>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</si>
  <si>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</si>
  <si>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</si>
  <si>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</si>
  <si>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</si>
  <si>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</si>
  <si>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</si>
  <si>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</si>
  <si>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</si>
  <si>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</si>
  <si>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</si>
  <si>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</si>
  <si>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</si>
  <si>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</si>
  <si>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</si>
  <si>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</si>
  <si>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</si>
  <si>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</si>
  <si>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</si>
  <si>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</si>
  <si>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</si>
  <si>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</si>
  <si>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</si>
  <si>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</si>
  <si>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</si>
  <si>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</si>
  <si>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</si>
  <si>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</si>
  <si>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</si>
  <si>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</si>
  <si>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</si>
  <si>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</si>
  <si>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</si>
  <si>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</si>
  <si>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</si>
  <si>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</si>
  <si>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</si>
  <si>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</si>
  <si>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</si>
  <si>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</si>
  <si>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</si>
  <si>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</si>
  <si>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</si>
  <si>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</si>
  <si>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</si>
  <si>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</si>
  <si>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</si>
  <si>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</si>
  <si>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</si>
  <si>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</si>
  <si>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</si>
  <si>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</si>
  <si>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</si>
  <si>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</si>
  <si>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</si>
  <si>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</si>
  <si>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</si>
  <si>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</si>
  <si>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</si>
  <si>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</si>
  <si>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</si>
  <si>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</si>
  <si>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</si>
  <si>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</si>
  <si>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</si>
  <si>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</si>
  <si>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</si>
  <si>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</si>
  <si>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</si>
  <si>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</si>
  <si>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</si>
  <si>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</si>
  <si>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</si>
  <si>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</si>
  <si>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</si>
  <si>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</si>
  <si>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</si>
  <si>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</si>
  <si>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</si>
  <si>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</si>
  <si>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</si>
  <si>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</si>
  <si>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</si>
  <si>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</si>
  <si>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</si>
  <si>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</si>
  <si>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</si>
  <si>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</si>
  <si>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</si>
  <si>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</si>
  <si>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</si>
  <si>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</si>
  <si>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</si>
  <si>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</si>
  <si>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</si>
  <si>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</si>
  <si>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</si>
  <si>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</si>
  <si>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</si>
  <si>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</si>
  <si>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</si>
  <si>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</si>
  <si>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</si>
  <si>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</si>
  <si>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</si>
  <si>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</si>
  <si>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</si>
  <si>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</si>
  <si>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</si>
  <si>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</si>
  <si>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</si>
  <si>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</si>
  <si>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</si>
  <si>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</si>
  <si>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</si>
  <si>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</si>
  <si>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</si>
  <si>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</si>
  <si>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</si>
  <si>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</si>
  <si>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</si>
  <si>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</si>
  <si>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</si>
  <si>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</si>
  <si>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</si>
  <si>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</si>
  <si>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</si>
  <si>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</si>
  <si>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</si>
  <si>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</si>
  <si>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</si>
  <si>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</si>
  <si>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</si>
  <si>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</si>
  <si>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</si>
  <si>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</si>
  <si>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</si>
  <si>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</si>
  <si>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</si>
  <si>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</si>
  <si>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</si>
  <si>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</si>
  <si>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</si>
  <si>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</si>
  <si>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</si>
  <si>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</si>
  <si>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</si>
  <si>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</si>
  <si>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</si>
  <si>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</si>
  <si>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</si>
  <si>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</si>
  <si>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</si>
  <si>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</si>
  <si>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</si>
  <si>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</si>
  <si>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</si>
  <si>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</si>
  <si>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</si>
  <si>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</si>
  <si>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</si>
  <si>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</si>
  <si>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</si>
  <si>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</si>
  <si>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</si>
  <si>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</si>
  <si>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</si>
  <si>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</si>
  <si>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</si>
  <si>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</si>
  <si>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</si>
  <si>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</si>
  <si>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</si>
  <si>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</si>
  <si>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</si>
  <si>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</si>
  <si>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</si>
  <si>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</si>
  <si>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</si>
  <si>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</si>
  <si>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</si>
  <si>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</si>
  <si>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</si>
  <si>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</si>
  <si>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</si>
  <si>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</si>
  <si>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</si>
  <si>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</si>
  <si>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</si>
  <si>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</si>
  <si>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</si>
  <si>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</si>
  <si>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</si>
  <si>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</si>
  <si>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</si>
  <si>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</si>
  <si>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</si>
  <si>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</si>
  <si>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</si>
  <si>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</si>
  <si>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</si>
  <si>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</si>
  <si>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</si>
  <si>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</si>
  <si>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</si>
  <si>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</si>
  <si>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</si>
  <si>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</si>
  <si>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</si>
  <si>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</si>
  <si>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</si>
  <si>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</si>
  <si>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</si>
  <si>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</si>
  <si>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</si>
  <si>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</si>
  <si>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</si>
  <si>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</si>
  <si>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</si>
  <si>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</si>
  <si>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</si>
  <si>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</si>
  <si>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</si>
  <si>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</si>
  <si>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</si>
  <si>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</si>
  <si>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</si>
  <si>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</si>
  <si>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</si>
  <si>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</si>
  <si>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</si>
  <si>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</si>
  <si>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</si>
  <si>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</si>
  <si>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</si>
  <si>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</si>
  <si>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</si>
  <si>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</si>
  <si>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</si>
  <si>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</si>
  <si>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</si>
  <si>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</si>
  <si>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</si>
  <si>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</si>
  <si>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</si>
  <si>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</si>
  <si>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</si>
  <si>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</si>
  <si>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</si>
  <si>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</si>
  <si>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</si>
  <si>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</si>
  <si>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</si>
  <si>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</si>
  <si>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</si>
  <si>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</si>
  <si>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</si>
  <si>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</si>
  <si>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</si>
  <si>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</si>
  <si>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</si>
  <si>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</si>
  <si>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</si>
  <si>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</si>
  <si>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</si>
  <si>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</si>
  <si>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</si>
  <si>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</si>
  <si>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</si>
  <si>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</si>
  <si>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</si>
  <si>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</si>
  <si>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</si>
  <si>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</si>
  <si>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</si>
  <si>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</si>
  <si>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</si>
  <si>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</si>
  <si>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</si>
  <si>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</si>
  <si>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</si>
  <si>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</si>
  <si>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</si>
  <si>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</si>
  <si>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</si>
  <si>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</si>
  <si>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</si>
  <si>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</si>
  <si>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</si>
  <si>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</si>
  <si>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</si>
  <si>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</si>
  <si>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</si>
  <si>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</si>
  <si>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</si>
  <si>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</si>
  <si>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</si>
  <si>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</si>
  <si>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</si>
  <si>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</si>
  <si>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</si>
  <si>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</si>
  <si>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</si>
  <si>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</si>
  <si>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</si>
  <si>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</si>
  <si>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</si>
  <si>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</si>
  <si>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</si>
  <si>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</si>
  <si>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</si>
  <si>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</si>
  <si>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</si>
  <si>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</si>
  <si>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</si>
  <si>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</si>
  <si>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</si>
  <si>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</si>
  <si>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</si>
  <si>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</si>
  <si>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</si>
  <si>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</si>
  <si>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</si>
  <si>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</si>
  <si>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</si>
  <si>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</si>
  <si>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</si>
  <si>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</si>
  <si>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</si>
  <si>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</si>
  <si>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</si>
  <si>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</si>
  <si>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</si>
  <si>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</si>
  <si>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</si>
  <si>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</si>
  <si>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</si>
  <si>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</si>
  <si>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</si>
  <si>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</si>
  <si>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</si>
  <si>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</si>
  <si>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</si>
  <si>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</si>
  <si>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</si>
  <si>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</si>
  <si>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</si>
  <si>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</si>
  <si>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</si>
  <si>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</si>
  <si>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</si>
  <si>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</si>
  <si>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</si>
  <si>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</si>
  <si>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</si>
  <si>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</si>
  <si>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</si>
  <si>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</si>
  <si>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</si>
  <si>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</si>
  <si>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</si>
  <si>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</si>
  <si>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</si>
  <si>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</si>
  <si>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</si>
  <si>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</si>
  <si>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</si>
  <si>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</si>
  <si>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</si>
  <si>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</si>
  <si>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</si>
  <si>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</si>
  <si>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</si>
  <si>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</si>
  <si>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</si>
  <si>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</si>
  <si>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</si>
  <si>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</si>
  <si>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</si>
  <si>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</si>
  <si>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</si>
  <si>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</si>
  <si>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</si>
  <si>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</si>
  <si>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</si>
  <si>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</si>
  <si>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</si>
  <si>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</si>
  <si>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</si>
  <si>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</si>
  <si>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</si>
  <si>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</si>
  <si>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</si>
  <si>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</si>
  <si>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</si>
  <si>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</si>
  <si>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</si>
  <si>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</si>
  <si>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</si>
  <si>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</si>
  <si>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</si>
  <si>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</si>
  <si>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</si>
  <si>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</si>
  <si>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</si>
  <si>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</si>
  <si>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</si>
  <si>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</si>
  <si>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</si>
  <si>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</si>
  <si>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</si>
  <si>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</si>
  <si>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</si>
  <si>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</si>
  <si>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</si>
  <si>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</si>
  <si>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</si>
  <si>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</si>
  <si>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</si>
  <si>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</si>
  <si>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</si>
  <si>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</si>
  <si>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</si>
  <si>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</si>
  <si>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</si>
  <si>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</si>
  <si>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</si>
  <si>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</si>
  <si>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</si>
  <si>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</si>
  <si>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</si>
  <si>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</si>
  <si>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</si>
  <si>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</si>
  <si>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</si>
  <si>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</si>
  <si>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</si>
  <si>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</si>
  <si>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</si>
  <si>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</si>
  <si>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</si>
  <si>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</si>
  <si>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</si>
  <si>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</si>
  <si>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</si>
  <si>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</si>
  <si>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</si>
  <si>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</si>
  <si>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</si>
  <si>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</si>
  <si>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</si>
  <si>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</si>
  <si>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</si>
  <si>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</si>
  <si>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</si>
  <si>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</si>
  <si>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</si>
  <si>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</si>
  <si>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</si>
  <si>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</si>
  <si>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</si>
  <si>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</si>
  <si>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</si>
  <si>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</si>
  <si>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</si>
  <si>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</si>
  <si>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</si>
  <si>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</si>
  <si>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</si>
  <si>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</si>
  <si>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</si>
  <si>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</si>
  <si>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</si>
  <si>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</si>
  <si>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</si>
  <si>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</si>
  <si>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</si>
  <si>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</si>
  <si>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</si>
  <si>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</si>
  <si>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</si>
  <si>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</si>
  <si>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</si>
  <si>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</si>
  <si>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</si>
  <si>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</si>
  <si>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</si>
  <si>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</si>
  <si>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</si>
  <si>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</si>
  <si>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</si>
  <si>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</si>
  <si>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</si>
  <si>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</si>
  <si>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</si>
  <si>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</si>
  <si>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</si>
  <si>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</si>
  <si>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</si>
  <si>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</si>
  <si>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</si>
  <si>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</si>
  <si>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</si>
  <si>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</si>
  <si>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</si>
  <si>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</si>
  <si>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</si>
  <si>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</si>
  <si>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</si>
  <si>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</si>
  <si>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</si>
  <si>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</si>
  <si>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</si>
  <si>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</si>
  <si>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</si>
  <si>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</si>
  <si>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</si>
  <si>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</si>
  <si>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</si>
  <si>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</si>
  <si>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</si>
  <si>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</si>
  <si>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</si>
  <si>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</si>
  <si>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</si>
  <si>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</si>
  <si>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</si>
  <si>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</si>
  <si>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</si>
  <si>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</si>
  <si>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</si>
  <si>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</si>
  <si>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</si>
  <si>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</si>
  <si>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</si>
  <si>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</si>
  <si>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</si>
  <si>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</si>
  <si>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</si>
  <si>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</si>
  <si>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</si>
  <si>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</si>
  <si>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</si>
  <si>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</si>
  <si>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</si>
  <si>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</si>
  <si>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</si>
  <si>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</si>
  <si>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</si>
  <si>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</si>
  <si>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</si>
  <si>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</si>
  <si>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</si>
  <si>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</si>
  <si>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</si>
  <si>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</si>
  <si>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</si>
  <si>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</si>
  <si>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</si>
  <si>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</si>
  <si>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</si>
  <si>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</si>
  <si>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</si>
  <si>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</si>
  <si>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</si>
  <si>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</si>
  <si>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</si>
  <si>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</si>
  <si>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</si>
  <si>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</si>
  <si>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</si>
  <si>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</si>
  <si>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</si>
  <si>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</si>
  <si>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</si>
  <si>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</si>
  <si>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</si>
  <si>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</si>
  <si>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</si>
  <si>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</si>
  <si>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</si>
  <si>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</si>
  <si>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</si>
  <si>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</si>
  <si>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</si>
  <si>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</si>
  <si>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</si>
  <si>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</si>
  <si>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</si>
  <si>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</si>
  <si>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</si>
  <si>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</si>
  <si>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</si>
  <si>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</si>
  <si>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</si>
  <si>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</si>
  <si>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</si>
  <si>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</si>
  <si>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</si>
  <si>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</si>
  <si>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</si>
  <si>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</si>
  <si>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</si>
  <si>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</si>
  <si>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</si>
  <si>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</si>
  <si>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</si>
  <si>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</si>
  <si>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</si>
  <si>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</si>
  <si>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</si>
  <si>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</si>
  <si>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</si>
  <si>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</si>
  <si>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</si>
  <si>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</si>
  <si>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</si>
  <si>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</si>
  <si>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</si>
  <si>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</si>
  <si>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</si>
  <si>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</si>
  <si>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</si>
  <si>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</si>
  <si>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</si>
  <si>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</si>
  <si>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</si>
  <si>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</si>
  <si>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</si>
  <si>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</si>
  <si>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</si>
  <si>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</si>
  <si>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</si>
  <si>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</si>
  <si>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</si>
  <si>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</si>
  <si>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</si>
  <si>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</si>
  <si>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</si>
  <si>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</si>
  <si>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</si>
  <si>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</si>
  <si>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</si>
  <si>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</si>
  <si>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</si>
  <si>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</si>
  <si>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</si>
  <si>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</si>
  <si>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</si>
  <si>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</si>
  <si>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</si>
  <si>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</si>
  <si>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</si>
  <si>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</si>
  <si>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</si>
  <si>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</si>
  <si>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</si>
  <si>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</si>
  <si>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</si>
  <si>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</si>
  <si>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</si>
  <si>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</si>
  <si>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</si>
  <si>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</si>
  <si>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</si>
  <si>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</si>
  <si>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</si>
  <si>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</si>
  <si>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</si>
  <si>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</si>
  <si>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</si>
  <si>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</si>
  <si>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</si>
  <si>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</si>
  <si>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</si>
  <si>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</si>
  <si>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</si>
  <si>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</si>
  <si>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</si>
  <si>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</si>
  <si>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</si>
  <si>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</si>
  <si>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</si>
  <si>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</si>
  <si>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</si>
  <si>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</si>
  <si>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</si>
  <si>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</si>
  <si>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</si>
  <si>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</si>
  <si>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</si>
  <si>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</si>
  <si>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</si>
  <si>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</si>
  <si>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</si>
  <si>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</si>
  <si>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</si>
  <si>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</si>
  <si>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</si>
  <si>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</si>
  <si>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</si>
  <si>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</si>
  <si>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</si>
  <si>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</si>
  <si>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</si>
  <si>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</si>
  <si>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</si>
  <si>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</si>
  <si>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</si>
  <si>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</si>
  <si>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</si>
  <si>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</si>
  <si>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</si>
  <si>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</si>
  <si>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</si>
  <si>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</si>
  <si>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</si>
  <si>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</si>
  <si>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</si>
  <si>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</si>
  <si>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</si>
  <si>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</si>
  <si>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</si>
  <si>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</si>
  <si>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</si>
  <si>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</si>
  <si>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</si>
  <si>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</si>
  <si>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</si>
  <si>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</si>
  <si>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</si>
  <si>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</si>
  <si>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</si>
  <si>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</si>
  <si>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</si>
  <si>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</si>
  <si>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</si>
  <si>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</si>
  <si>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</si>
  <si>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</si>
  <si>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</si>
  <si>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</si>
  <si>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</si>
  <si>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</si>
  <si>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</si>
  <si>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</si>
  <si>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</si>
  <si>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</si>
  <si>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</si>
  <si>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</si>
  <si>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</si>
  <si>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</si>
  <si>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</si>
  <si>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</si>
  <si>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</si>
  <si>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</si>
  <si>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</si>
  <si>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</si>
  <si>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</si>
  <si>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</si>
  <si>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</si>
  <si>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</si>
  <si>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</si>
  <si>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</si>
  <si>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</si>
  <si>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</si>
  <si>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</si>
  <si>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</si>
  <si>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</si>
  <si>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</si>
  <si>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</si>
  <si>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</si>
  <si>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</si>
  <si>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</si>
  <si>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</si>
  <si>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</si>
  <si>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</si>
  <si>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</si>
  <si>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</si>
  <si>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</si>
  <si>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</si>
  <si>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</si>
  <si>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</si>
  <si>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</si>
  <si>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</si>
  <si>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</si>
  <si>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</si>
  <si>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</si>
  <si>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</si>
  <si>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</si>
  <si>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</si>
  <si>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</si>
  <si>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</si>
  <si>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</si>
  <si>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</si>
  <si>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</si>
  <si>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</si>
  <si>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</si>
  <si>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</si>
  <si>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</si>
  <si>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</si>
  <si>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</si>
  <si>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</si>
  <si>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</si>
  <si>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</si>
  <si>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</si>
  <si>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</si>
  <si>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</si>
  <si>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</si>
  <si>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</si>
  <si>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</si>
  <si>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</si>
  <si>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</si>
  <si>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</si>
  <si>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</si>
  <si>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</si>
  <si>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</si>
  <si>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</si>
  <si>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</si>
  <si>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</si>
  <si>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</si>
  <si>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</si>
  <si>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</si>
  <si>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</si>
  <si>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</si>
  <si>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</si>
  <si>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</si>
  <si>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</si>
  <si>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</si>
  <si>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</si>
  <si>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</si>
  <si>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</si>
  <si>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</si>
  <si>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</si>
  <si>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</si>
  <si>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</si>
  <si>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</si>
  <si>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</si>
  <si>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</si>
  <si>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</si>
  <si>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</si>
  <si>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</si>
  <si>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</si>
  <si>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</si>
  <si>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</si>
  <si>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</si>
  <si>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</si>
  <si>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</si>
  <si>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</si>
  <si>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</si>
  <si>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</si>
  <si>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</si>
  <si>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</si>
  <si>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</si>
  <si>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</si>
  <si>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</si>
  <si>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</si>
  <si>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</si>
  <si>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</si>
  <si>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</si>
  <si>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</si>
  <si>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</si>
  <si>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</si>
  <si>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</si>
  <si>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</si>
  <si>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</si>
  <si>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</si>
  <si>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</si>
  <si>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</si>
  <si>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</si>
  <si>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</si>
  <si>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</si>
  <si>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</si>
  <si>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</si>
  <si>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</si>
  <si>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</si>
  <si>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</si>
  <si>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</si>
  <si>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</si>
  <si>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</si>
  <si>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</si>
  <si>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</si>
  <si>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</si>
  <si>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</si>
  <si>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</si>
  <si>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</si>
  <si>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</si>
  <si>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</si>
  <si>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</si>
  <si>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</si>
  <si>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</si>
  <si>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</si>
  <si>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</si>
  <si>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</si>
  <si>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</si>
  <si>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</si>
  <si>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</si>
  <si>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</si>
  <si>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</si>
  <si>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</si>
  <si>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</si>
  <si>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</si>
  <si>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</si>
  <si>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</si>
  <si>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</si>
  <si>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</si>
  <si>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</si>
  <si>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</si>
  <si>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</si>
  <si>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</si>
  <si>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</si>
  <si>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</si>
  <si>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</si>
  <si>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</si>
  <si>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</si>
  <si>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</si>
  <si>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</si>
  <si>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</si>
  <si>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</si>
  <si>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</si>
  <si>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</si>
  <si>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</si>
  <si>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</si>
  <si>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</si>
  <si>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</si>
  <si>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</si>
  <si>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</si>
  <si>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</si>
  <si>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</si>
  <si>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</si>
  <si>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</si>
  <si>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</si>
  <si>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</si>
  <si>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</si>
  <si>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</si>
  <si>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</si>
  <si>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</si>
  <si>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</si>
  <si>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</si>
  <si>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</si>
  <si>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</si>
  <si>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</si>
  <si>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</si>
  <si>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</si>
  <si>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</si>
  <si>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</si>
  <si>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</si>
  <si>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</si>
  <si>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</si>
  <si>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</si>
  <si>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</si>
  <si>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</si>
  <si>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</si>
  <si>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</si>
  <si>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</si>
  <si>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</si>
  <si>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</si>
  <si>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</si>
  <si>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</si>
  <si>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</si>
  <si>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</si>
  <si>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</si>
  <si>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</si>
  <si>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</si>
  <si>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</si>
  <si>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</si>
  <si>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</si>
  <si>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</si>
  <si>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</si>
  <si>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</si>
  <si>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</si>
  <si>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</si>
  <si>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</si>
  <si>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</si>
  <si>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</si>
  <si>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</si>
  <si>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</si>
  <si>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</si>
  <si>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</si>
  <si>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</si>
  <si>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</si>
  <si>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</si>
  <si>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</si>
  <si>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</si>
  <si>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</si>
  <si>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</si>
  <si>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</si>
  <si>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</si>
  <si>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</si>
  <si>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</si>
  <si>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</si>
  <si>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</si>
  <si>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</si>
  <si>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</si>
  <si>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</si>
  <si>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</si>
  <si>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</si>
  <si>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</si>
  <si>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</si>
  <si>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</si>
  <si>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</si>
  <si>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</si>
  <si>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</si>
  <si>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</si>
  <si>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</si>
  <si>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</si>
  <si>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</si>
  <si>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</si>
  <si>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</si>
  <si>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</si>
  <si>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</si>
  <si>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</si>
  <si>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</si>
  <si>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</si>
  <si>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</si>
  <si>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</si>
  <si>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</si>
  <si>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</si>
  <si>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</si>
  <si>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</si>
  <si>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</si>
  <si>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</si>
  <si>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</si>
  <si>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</si>
  <si>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</si>
  <si>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</si>
  <si>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</si>
  <si>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</si>
  <si>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</si>
  <si>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</si>
  <si>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</si>
  <si>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</si>
  <si>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</si>
  <si>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</si>
  <si>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</si>
  <si>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</si>
  <si>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</si>
  <si>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</si>
  <si>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</si>
  <si>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</si>
  <si>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</si>
  <si>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</si>
  <si>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</si>
  <si>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</si>
  <si>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</si>
  <si>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</si>
  <si>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</si>
  <si>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</si>
  <si>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</si>
  <si>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</si>
  <si>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</si>
  <si>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</si>
  <si>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</si>
  <si>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</si>
  <si>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</si>
  <si>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</si>
  <si>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</si>
  <si>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</si>
  <si>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</si>
  <si>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</si>
  <si>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</si>
  <si>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</si>
  <si>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</si>
  <si>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</si>
  <si>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</si>
  <si>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</si>
  <si>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</si>
  <si>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</si>
  <si>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</si>
  <si>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</si>
  <si>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</si>
  <si>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</si>
  <si>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</si>
  <si>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</si>
  <si>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</si>
  <si>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</si>
  <si>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</si>
  <si>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</si>
  <si>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</si>
  <si>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</si>
  <si>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</si>
  <si>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</si>
  <si>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</si>
  <si>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</si>
  <si>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</si>
  <si>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</si>
  <si>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</si>
  <si>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</si>
  <si>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</si>
  <si>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</si>
  <si>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</si>
  <si>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</si>
  <si>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</si>
  <si>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</si>
  <si>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</si>
  <si>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</si>
  <si>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</si>
  <si>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</si>
  <si>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</si>
  <si>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</si>
  <si>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</si>
  <si>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</si>
  <si>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</si>
  <si>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</si>
  <si>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</si>
  <si>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</si>
  <si>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</si>
  <si>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</si>
  <si>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</si>
  <si>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</si>
  <si>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</si>
  <si>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</si>
  <si>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</si>
  <si>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</si>
  <si>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</si>
  <si>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</si>
  <si>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</si>
  <si>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</si>
  <si>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</si>
  <si>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</si>
  <si>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</si>
  <si>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</si>
  <si>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</si>
  <si>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</si>
  <si>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</si>
  <si>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</si>
  <si>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</si>
  <si>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</si>
  <si>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</si>
  <si>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</si>
  <si>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</si>
  <si>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</si>
  <si>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</si>
  <si>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</si>
  <si>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</si>
  <si>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</si>
  <si>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</si>
  <si>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</si>
  <si>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</si>
  <si>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</si>
  <si>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</si>
  <si>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</si>
  <si>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</si>
  <si>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</si>
  <si>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</si>
  <si>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</si>
  <si>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</si>
  <si>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</si>
  <si>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</si>
  <si>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</si>
  <si>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</si>
  <si>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</si>
  <si>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</si>
  <si>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</si>
  <si>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</si>
  <si>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</si>
  <si>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</si>
  <si>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</si>
  <si>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</si>
  <si>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</si>
  <si>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</si>
  <si>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</si>
  <si>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</si>
  <si>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</si>
  <si>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</si>
  <si>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</si>
  <si>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</si>
  <si>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</si>
  <si>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</si>
  <si>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</si>
  <si>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</si>
  <si>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</si>
  <si>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</si>
  <si>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</si>
  <si>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</si>
  <si>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</si>
  <si>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</si>
  <si>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</si>
  <si>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</si>
  <si>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</si>
  <si>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</si>
  <si>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</si>
  <si>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</si>
  <si>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</si>
  <si>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</si>
  <si>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</si>
  <si>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</si>
  <si>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</si>
  <si>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</si>
  <si>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</si>
  <si>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</si>
  <si>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</si>
  <si>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</si>
  <si>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</si>
  <si>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</si>
  <si>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</si>
  <si>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</si>
  <si>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</si>
  <si>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</si>
  <si>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</si>
  <si>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</si>
  <si>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</si>
  <si>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</si>
  <si>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</si>
  <si>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</si>
  <si>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</si>
  <si>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</si>
  <si>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</si>
  <si>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</si>
  <si>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</si>
  <si>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</si>
  <si>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</si>
  <si>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</si>
  <si>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</si>
  <si>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</si>
  <si>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</si>
  <si>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</si>
  <si>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</si>
  <si>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</si>
  <si>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</si>
  <si>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</si>
  <si>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</si>
  <si>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</si>
  <si>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</si>
  <si>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</si>
  <si>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</si>
  <si>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</si>
  <si>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</si>
  <si>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</si>
  <si>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</si>
  <si>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</si>
  <si>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</si>
  <si>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</si>
  <si>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</si>
  <si>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</si>
  <si>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</si>
  <si>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</si>
  <si>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</si>
  <si>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</si>
  <si>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</si>
  <si>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</si>
  <si>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</si>
  <si>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</si>
  <si>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</si>
  <si>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</si>
  <si>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</si>
  <si>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</si>
  <si>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</si>
  <si>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</si>
  <si>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</si>
  <si>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</si>
  <si>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</si>
  <si>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</si>
  <si>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</si>
  <si>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</si>
  <si>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</si>
  <si>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</si>
  <si>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</si>
  <si>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</si>
  <si>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</si>
  <si>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</si>
  <si>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</si>
  <si>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</si>
  <si>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</si>
  <si>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</si>
  <si>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</si>
  <si>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</si>
  <si>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</si>
  <si>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</si>
  <si>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</si>
  <si>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</si>
  <si>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</si>
  <si>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</si>
  <si>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</si>
  <si>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</si>
  <si>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</si>
  <si>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</si>
  <si>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</si>
  <si>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</si>
  <si>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</si>
  <si>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</si>
  <si>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</si>
  <si>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</si>
  <si>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</si>
  <si>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</si>
  <si>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</si>
  <si>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</si>
  <si>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</si>
  <si>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</si>
  <si>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</si>
  <si>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</si>
  <si>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</si>
  <si>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</si>
  <si>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</si>
  <si>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</si>
  <si>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</si>
  <si>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</si>
  <si>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</si>
  <si>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</si>
  <si>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</si>
  <si>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</si>
  <si>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</si>
  <si>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</si>
  <si>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</si>
  <si>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</si>
  <si>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</si>
  <si>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</si>
  <si>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</si>
  <si>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</si>
  <si>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</si>
  <si>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</si>
  <si>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</si>
  <si>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</si>
  <si>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</si>
  <si>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</si>
  <si>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</si>
  <si>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</si>
  <si>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</si>
  <si>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</si>
  <si>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</si>
  <si>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</si>
  <si>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</si>
  <si>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</si>
  <si>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</si>
  <si>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</si>
  <si>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</si>
  <si>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</si>
  <si>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</si>
  <si>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</si>
  <si>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</si>
  <si>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</si>
  <si>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</si>
  <si>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</si>
  <si>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</si>
  <si>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</si>
  <si>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</si>
  <si>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</si>
  <si>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</si>
  <si>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</si>
  <si>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</si>
  <si>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</si>
  <si>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</si>
  <si>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</si>
  <si>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</si>
  <si>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</si>
  <si>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</si>
  <si>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</si>
  <si>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</si>
  <si>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</si>
  <si>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</si>
  <si>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</si>
  <si>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</si>
  <si>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</si>
  <si>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</si>
  <si>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</si>
  <si>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</si>
  <si>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</si>
  <si>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</si>
  <si>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</si>
  <si>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</si>
  <si>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</si>
  <si>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</si>
  <si>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</si>
  <si>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</si>
  <si>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</si>
  <si>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</si>
  <si>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</si>
  <si>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</si>
  <si>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</si>
  <si>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</si>
  <si>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</si>
  <si>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</si>
  <si>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</si>
  <si>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</si>
  <si>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</si>
  <si>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</si>
  <si>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</si>
  <si>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</si>
  <si>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</si>
  <si>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</si>
  <si>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</si>
  <si>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</si>
  <si>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</si>
  <si>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</si>
  <si>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</si>
  <si>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</si>
  <si>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</si>
  <si>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</si>
  <si>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</si>
  <si>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</si>
  <si>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</si>
  <si>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</si>
  <si>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</si>
  <si>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</si>
  <si>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</si>
  <si>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</si>
  <si>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</si>
  <si>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</si>
  <si>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</si>
  <si>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</si>
  <si>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</si>
  <si>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</si>
  <si>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</si>
  <si>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</si>
  <si>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</si>
  <si>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</si>
  <si>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</si>
  <si>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</si>
  <si>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</si>
  <si>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</si>
  <si>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</si>
  <si>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</si>
  <si>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</si>
  <si>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</si>
  <si>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</si>
  <si>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</si>
  <si>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</si>
  <si>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</si>
  <si>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</si>
  <si>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</si>
  <si>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</si>
  <si>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</si>
  <si>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</si>
  <si>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</si>
  <si>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</si>
  <si>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</si>
  <si>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</si>
  <si>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</si>
  <si>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</si>
  <si>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</si>
  <si>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</si>
  <si>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</si>
  <si>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</si>
  <si>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</si>
  <si>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</si>
  <si>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</si>
  <si>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</si>
  <si>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</si>
  <si>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</si>
  <si>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</si>
  <si>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</si>
  <si>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</si>
  <si>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</si>
  <si>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</si>
  <si>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</si>
  <si>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</si>
  <si>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</si>
  <si>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</si>
  <si>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</si>
  <si>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</si>
  <si>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</si>
  <si>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</si>
  <si>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</si>
  <si>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</si>
  <si>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</si>
  <si>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</si>
  <si>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</si>
  <si>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</si>
  <si>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</si>
  <si>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</si>
  <si>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</si>
  <si>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</si>
  <si>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</si>
  <si>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</si>
  <si>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</si>
  <si>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</si>
  <si>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</si>
  <si>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</si>
  <si>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</si>
  <si>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</si>
  <si>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</si>
  <si>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</si>
  <si>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</si>
  <si>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</si>
  <si>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</si>
  <si>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</si>
  <si>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</si>
  <si>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</si>
  <si>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</si>
  <si>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</si>
  <si>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</si>
  <si>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</si>
  <si>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</si>
  <si>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</si>
  <si>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</si>
  <si>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</si>
  <si>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</si>
  <si>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</si>
  <si>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</si>
  <si>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</si>
  <si>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</si>
  <si>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</si>
  <si>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</si>
  <si>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</si>
  <si>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</si>
  <si>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</si>
  <si>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</si>
  <si>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</si>
  <si>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</si>
  <si>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</si>
  <si>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</si>
  <si>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</si>
  <si>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</si>
  <si>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</si>
  <si>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</si>
  <si>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</si>
  <si>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</si>
  <si>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</si>
  <si>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</si>
  <si>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</si>
  <si>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</si>
  <si>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</si>
  <si>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</si>
  <si>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</si>
  <si>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</si>
  <si>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</si>
  <si>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</si>
  <si>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</si>
  <si>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</si>
  <si>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</si>
  <si>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</si>
  <si>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</si>
  <si>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</si>
  <si>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</si>
  <si>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</si>
  <si>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</si>
  <si>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</si>
  <si>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</si>
  <si>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</si>
  <si>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</si>
  <si>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</si>
  <si>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</si>
  <si>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</si>
  <si>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</si>
  <si>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</si>
  <si>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</si>
  <si>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</si>
  <si>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</si>
  <si>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</si>
  <si>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</si>
  <si>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</si>
  <si>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</si>
  <si>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</si>
  <si>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</si>
  <si>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</si>
  <si>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</si>
  <si>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</si>
  <si>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</si>
  <si>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</si>
  <si>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</si>
  <si>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</si>
  <si>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</si>
  <si>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</si>
  <si>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</si>
  <si>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</si>
  <si>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</si>
  <si>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</si>
  <si>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</si>
  <si>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</si>
  <si>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</si>
  <si>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</si>
  <si>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</si>
  <si>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</si>
  <si>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</si>
  <si>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</si>
  <si>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</si>
  <si>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</si>
  <si>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</si>
  <si>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</si>
  <si>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</si>
  <si>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</si>
  <si>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</si>
  <si>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</si>
  <si>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</si>
  <si>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</si>
  <si>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</si>
  <si>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</si>
  <si>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</si>
  <si>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</si>
  <si>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</si>
  <si>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</si>
  <si>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</si>
  <si>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</si>
  <si>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</si>
  <si>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</si>
  <si>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</si>
  <si>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</si>
  <si>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</si>
  <si>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</si>
  <si>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</si>
  <si>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</si>
  <si>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</si>
  <si>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</si>
  <si>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</si>
  <si>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</si>
  <si>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</si>
  <si>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</si>
  <si>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</si>
  <si>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</si>
  <si>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</si>
  <si>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</si>
  <si>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</si>
  <si>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</si>
  <si>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</si>
  <si>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</si>
  <si>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</si>
  <si>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</si>
  <si>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</si>
  <si>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</si>
  <si>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</si>
  <si>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</si>
  <si>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</si>
  <si>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</si>
  <si>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</si>
  <si>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</si>
  <si>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</si>
  <si>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</si>
  <si>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</si>
  <si>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</si>
  <si>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</si>
  <si>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</si>
  <si>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</si>
  <si>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</si>
  <si>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</si>
  <si>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</si>
  <si>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</si>
  <si>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</si>
  <si>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</si>
  <si>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</si>
  <si>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</si>
  <si>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</si>
  <si>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</si>
  <si>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</si>
  <si>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</si>
  <si>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</si>
  <si>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</si>
  <si>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</si>
  <si>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</si>
  <si>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</si>
  <si>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</si>
  <si>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</si>
  <si>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</si>
  <si>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</si>
  <si>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</si>
  <si>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</si>
  <si>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</si>
  <si>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</si>
  <si>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</si>
  <si>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</si>
  <si>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</si>
  <si>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</si>
  <si>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</si>
  <si>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</si>
  <si>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</si>
  <si>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</si>
  <si>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</si>
  <si>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</si>
  <si>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</si>
  <si>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</si>
  <si>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</si>
  <si>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</si>
  <si>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</si>
  <si>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</si>
  <si>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</si>
  <si>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</si>
  <si>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</si>
  <si>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</si>
  <si>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</si>
  <si>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</si>
  <si>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</si>
  <si>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</si>
  <si>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</si>
  <si>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</si>
  <si>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</si>
  <si>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</si>
  <si>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</si>
  <si>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</si>
  <si>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</si>
  <si>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</si>
  <si>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</si>
  <si>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</si>
  <si>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</si>
  <si>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</si>
  <si>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</si>
  <si>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</si>
  <si>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</si>
  <si>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</si>
  <si>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</si>
  <si>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</si>
  <si>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</si>
  <si>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</si>
  <si>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</si>
  <si>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</si>
  <si>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</si>
  <si>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</si>
  <si>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</si>
  <si>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</si>
  <si>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</si>
  <si>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</si>
  <si>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</si>
  <si>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</si>
  <si>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</si>
  <si>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</si>
  <si>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</si>
  <si>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</si>
  <si>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</si>
  <si>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</si>
  <si>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</si>
  <si>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</si>
  <si>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</si>
  <si>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</si>
  <si>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</si>
  <si>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</si>
  <si>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</si>
  <si>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</si>
  <si>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</si>
  <si>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</si>
  <si>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</si>
  <si>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</si>
  <si>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</si>
  <si>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</si>
  <si>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</si>
  <si>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</si>
  <si>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</si>
  <si>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</si>
  <si>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</si>
  <si>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</si>
  <si>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</si>
  <si>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</si>
  <si>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</si>
  <si>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</si>
  <si>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</si>
  <si>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</si>
  <si>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</si>
  <si>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</si>
  <si>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</si>
  <si>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</si>
  <si>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</si>
  <si>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</si>
  <si>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</si>
  <si>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</si>
  <si>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</si>
  <si>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</si>
  <si>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</si>
  <si>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</si>
  <si>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</si>
  <si>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</si>
  <si>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</si>
  <si>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</si>
  <si>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</si>
  <si>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</si>
  <si>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</si>
  <si>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</si>
  <si>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</si>
  <si>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</si>
  <si>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</si>
  <si>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</si>
  <si>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</si>
  <si>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</si>
  <si>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</si>
  <si>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</si>
  <si>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</si>
  <si>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</si>
  <si>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</si>
  <si>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</si>
  <si>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</si>
  <si>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</si>
  <si>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</si>
  <si>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</si>
  <si>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</si>
  <si>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</si>
  <si>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</si>
  <si>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</si>
  <si>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</si>
  <si>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</si>
  <si>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</si>
  <si>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</si>
  <si>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</si>
  <si>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</si>
  <si>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</si>
  <si>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</si>
  <si>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</si>
  <si>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</si>
  <si>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</si>
  <si>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</si>
  <si>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</si>
  <si>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</si>
  <si>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</si>
  <si>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</si>
  <si>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</si>
  <si>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</si>
  <si>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</si>
  <si>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</si>
  <si>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</si>
  <si>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</si>
  <si>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</si>
  <si>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</si>
  <si>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</si>
  <si>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</si>
  <si>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</si>
  <si>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</si>
  <si>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</si>
  <si>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</si>
  <si>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</si>
  <si>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</si>
  <si>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</si>
  <si>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</si>
  <si>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</si>
  <si>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</si>
  <si>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</si>
  <si>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</si>
  <si>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</si>
  <si>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</si>
  <si>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</si>
  <si>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</si>
  <si>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</si>
  <si>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</si>
  <si>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</si>
  <si>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</si>
  <si>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</si>
  <si>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</si>
  <si>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</si>
  <si>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</si>
  <si>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</si>
  <si>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</si>
  <si>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</si>
  <si>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</si>
  <si>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</si>
  <si>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</si>
  <si>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</si>
  <si>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</si>
  <si>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</si>
  <si>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</si>
  <si>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</si>
  <si>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</si>
  <si>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</si>
  <si>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</si>
  <si>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</si>
  <si>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</si>
  <si>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</si>
  <si>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</si>
  <si>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</si>
  <si>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</si>
  <si>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</si>
  <si>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</si>
  <si>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</si>
  <si>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</si>
  <si>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</si>
  <si>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</si>
  <si>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</si>
  <si>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</si>
  <si>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</si>
  <si>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</si>
  <si>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</si>
  <si>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</si>
  <si>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</si>
  <si>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</si>
  <si>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</si>
  <si>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</si>
  <si>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</si>
  <si>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</si>
  <si>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</si>
  <si>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</si>
  <si>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</si>
  <si>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</si>
  <si>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</si>
  <si>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</si>
  <si>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</si>
  <si>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</si>
  <si>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</si>
  <si>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</si>
  <si>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</si>
  <si>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</si>
  <si>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</si>
  <si>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</si>
  <si>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</si>
  <si>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</si>
  <si>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</si>
  <si>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</si>
  <si>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</si>
  <si>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</si>
  <si>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</si>
  <si>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</si>
  <si>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</si>
  <si>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</si>
  <si>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</si>
  <si>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</si>
  <si>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</si>
  <si>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</si>
  <si>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</si>
  <si>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</si>
  <si>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</si>
  <si>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</si>
  <si>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</si>
  <si>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</si>
  <si>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</si>
  <si>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</si>
  <si>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</si>
  <si>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</si>
  <si>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</si>
  <si>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</si>
  <si>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</si>
  <si>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</si>
  <si>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</si>
  <si>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</si>
  <si>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</si>
  <si>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</si>
  <si>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</si>
  <si>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</si>
  <si>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</si>
  <si>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</si>
  <si>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</si>
  <si>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</si>
  <si>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</si>
  <si>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</si>
  <si>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</si>
  <si>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</si>
  <si>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</si>
  <si>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</si>
  <si>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</si>
  <si>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</si>
  <si>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</si>
  <si>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</si>
  <si>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</si>
  <si>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</si>
  <si>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</si>
  <si>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</si>
  <si>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</si>
  <si>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</si>
  <si>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</si>
  <si>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</si>
  <si>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</si>
  <si>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</si>
  <si>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</si>
  <si>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</si>
  <si>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</si>
  <si>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</si>
  <si>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</si>
  <si>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</si>
  <si>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</si>
  <si>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</si>
  <si>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</si>
  <si>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</si>
  <si>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</si>
  <si>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</si>
  <si>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</si>
  <si>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</si>
  <si>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</si>
  <si>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</si>
  <si>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</si>
  <si>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</si>
  <si>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</si>
  <si>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</si>
  <si>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</si>
  <si>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</si>
  <si>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</si>
  <si>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</si>
  <si>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</si>
  <si>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</si>
  <si>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</si>
  <si>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</si>
  <si>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</si>
  <si>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</si>
  <si>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</si>
  <si>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</si>
  <si>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</si>
  <si>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</si>
  <si>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</si>
  <si>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</si>
  <si>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</si>
  <si>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</si>
  <si>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</si>
  <si>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</si>
  <si>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</si>
  <si>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</si>
  <si>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</si>
  <si>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</si>
  <si>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</si>
  <si>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</si>
  <si>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</si>
  <si>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</si>
  <si>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</si>
  <si>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</si>
  <si>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</si>
  <si>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</si>
  <si>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</si>
  <si>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</si>
  <si>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</si>
  <si>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</si>
  <si>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</si>
  <si>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</si>
  <si>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</si>
  <si>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</si>
  <si>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</si>
  <si>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</si>
  <si>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</si>
  <si>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</si>
  <si>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</si>
  <si>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</si>
  <si>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</si>
  <si>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</si>
  <si>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</si>
  <si>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</si>
  <si>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</si>
  <si>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</si>
  <si>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</si>
  <si>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</si>
  <si>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</si>
  <si>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</si>
  <si>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</si>
  <si>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</si>
  <si>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</si>
  <si>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</si>
  <si>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</si>
  <si>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</si>
  <si>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</si>
  <si>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</si>
  <si>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</si>
  <si>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</si>
  <si>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</si>
  <si>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</si>
  <si>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</si>
  <si>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</si>
  <si>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</si>
  <si>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</si>
  <si>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</si>
  <si>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</si>
  <si>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</si>
  <si>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</si>
  <si>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</si>
  <si>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</si>
  <si>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</si>
  <si>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</si>
  <si>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</si>
  <si>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</si>
  <si>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</si>
  <si>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</si>
  <si>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</si>
  <si>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</si>
  <si>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</si>
  <si>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</si>
  <si>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</si>
  <si>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</si>
  <si>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</si>
  <si>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</si>
  <si>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</si>
  <si>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</si>
  <si>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</si>
  <si>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</si>
  <si>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</si>
  <si>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</si>
  <si>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</si>
  <si>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</si>
  <si>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</si>
  <si>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</si>
  <si>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</si>
  <si>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</si>
  <si>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</si>
  <si>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</si>
  <si>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</si>
  <si>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</si>
  <si>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</si>
  <si>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</si>
  <si>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</si>
  <si>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</si>
  <si>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</si>
  <si>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</si>
  <si>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</si>
  <si>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</si>
  <si>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</si>
  <si>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</si>
  <si>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</si>
  <si>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</si>
  <si>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</si>
  <si>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</si>
  <si>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</si>
  <si>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</si>
  <si>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</si>
  <si>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</si>
  <si>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</si>
  <si>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</si>
  <si>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</si>
  <si>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</si>
  <si>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</si>
  <si>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</si>
  <si>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</si>
  <si>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</si>
  <si>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</si>
  <si>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</si>
  <si>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</si>
  <si>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</si>
  <si>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</si>
  <si>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</si>
  <si>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</si>
  <si>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</si>
  <si>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</si>
  <si>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</si>
  <si>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</si>
  <si>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</si>
  <si>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</si>
  <si>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</si>
  <si>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</si>
  <si>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</si>
  <si>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</si>
  <si>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</si>
  <si>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</si>
  <si>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</si>
  <si>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</si>
  <si>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</si>
  <si>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</si>
  <si>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</si>
  <si>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</si>
  <si>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</si>
  <si>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</si>
  <si>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</si>
  <si>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</si>
  <si>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</si>
  <si>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</si>
  <si>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</si>
  <si>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</si>
  <si>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</si>
  <si>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</si>
  <si>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</si>
  <si>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</si>
  <si>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</si>
  <si>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</si>
  <si>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</si>
  <si>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</si>
  <si>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</si>
  <si>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</si>
  <si>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</si>
  <si>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</si>
  <si>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</si>
  <si>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</si>
  <si>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</si>
  <si>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</si>
  <si>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</si>
  <si>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</si>
  <si>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</si>
  <si>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</si>
  <si>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</si>
  <si>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</si>
  <si>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</si>
  <si>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</si>
  <si>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</si>
  <si>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</si>
  <si>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</si>
  <si>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</si>
  <si>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</si>
  <si>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</si>
  <si>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</si>
  <si>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</si>
  <si>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</si>
  <si>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</si>
  <si>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</si>
  <si>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</si>
  <si>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</si>
  <si>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</si>
  <si>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</si>
  <si>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</si>
  <si>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</si>
  <si>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</si>
  <si>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</si>
  <si>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</si>
  <si>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</si>
  <si>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</si>
  <si>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</si>
  <si>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</si>
  <si>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</si>
  <si>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</si>
  <si>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</si>
  <si>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</si>
  <si>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</si>
  <si>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</si>
  <si>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</si>
  <si>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</si>
  <si>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</si>
  <si>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</si>
  <si>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</si>
  <si>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</si>
  <si>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</si>
  <si>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</si>
  <si>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</si>
  <si>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</si>
  <si>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</si>
  <si>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</si>
  <si>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</si>
  <si>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</si>
  <si>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</si>
  <si>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</si>
  <si>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</si>
  <si>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</si>
  <si>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</si>
  <si>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</si>
  <si>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</si>
  <si>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</si>
  <si>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</si>
  <si>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</si>
  <si>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</si>
  <si>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</si>
  <si>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</si>
  <si>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</si>
  <si>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</si>
  <si>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</si>
  <si>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</si>
  <si>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</si>
  <si>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</si>
  <si>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</si>
  <si>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</si>
  <si>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</si>
  <si>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</si>
  <si>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</si>
  <si>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</si>
  <si>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</si>
  <si>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</si>
  <si>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</si>
  <si>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</si>
  <si>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</si>
  <si>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</si>
  <si>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</si>
  <si>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</si>
  <si>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</si>
  <si>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</si>
  <si>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</si>
  <si>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</si>
  <si>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</si>
  <si>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</si>
  <si>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</si>
  <si>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</si>
  <si>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</si>
  <si>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</si>
  <si>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</si>
  <si>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</si>
  <si>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</si>
  <si>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</si>
  <si>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</si>
  <si>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</si>
  <si>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</si>
  <si>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</si>
  <si>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</si>
  <si>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</si>
  <si>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</si>
  <si>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</si>
  <si>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</si>
  <si>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</si>
  <si>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</si>
  <si>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</si>
  <si>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</si>
  <si>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</si>
  <si>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</si>
  <si>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</si>
  <si>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</si>
  <si>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</si>
  <si>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</si>
  <si>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</si>
  <si>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</si>
  <si>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</si>
  <si>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</si>
  <si>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</si>
  <si>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</si>
  <si>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</si>
  <si>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</si>
  <si>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</si>
  <si>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</si>
  <si>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</si>
  <si>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</si>
  <si>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</si>
  <si>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</si>
  <si>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</si>
  <si>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</si>
  <si>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</si>
  <si>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</si>
  <si>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</si>
  <si>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</si>
  <si>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</si>
  <si>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</si>
  <si>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</si>
  <si>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</si>
  <si>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</si>
  <si>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</si>
  <si>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</si>
  <si>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</si>
  <si>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</si>
  <si>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</si>
  <si>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</si>
  <si>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</si>
  <si>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</si>
  <si>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</si>
  <si>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</si>
  <si>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</si>
  <si>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</si>
  <si>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</si>
  <si>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</si>
  <si>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</si>
  <si>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</si>
  <si>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</si>
  <si>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</si>
  <si>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</si>
  <si>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</si>
  <si>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</si>
  <si>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</si>
  <si>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</si>
  <si>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</si>
  <si>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</si>
  <si>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</si>
  <si>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</si>
  <si>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</si>
  <si>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</si>
  <si>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</si>
  <si>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</si>
  <si>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</si>
  <si>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</si>
  <si>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</si>
  <si>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</si>
  <si>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</si>
  <si>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</si>
  <si>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</si>
  <si>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</si>
  <si>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</si>
  <si>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</si>
  <si>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</si>
  <si>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</si>
  <si>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</si>
  <si>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</si>
  <si>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</si>
  <si>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</si>
  <si>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</si>
  <si>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</si>
  <si>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</si>
  <si>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</si>
  <si>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</si>
  <si>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</si>
  <si>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</si>
  <si>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</si>
  <si>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</si>
  <si>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</si>
  <si>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</si>
  <si>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</si>
  <si>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</si>
  <si>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</si>
  <si>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</si>
  <si>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</si>
  <si>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</si>
  <si>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</si>
  <si>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</si>
  <si>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</si>
  <si>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</si>
  <si>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</si>
  <si>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</si>
  <si>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</si>
  <si>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</si>
  <si>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</si>
  <si>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</si>
  <si>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</si>
  <si>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</si>
  <si>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</si>
  <si>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</si>
  <si>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</si>
  <si>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</si>
  <si>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</si>
  <si>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</si>
  <si>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</si>
  <si>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</si>
  <si>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</si>
  <si>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</si>
  <si>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</si>
  <si>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</si>
  <si>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</si>
  <si>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</si>
  <si>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</si>
  <si>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</si>
  <si>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</si>
  <si>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</si>
  <si>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</si>
  <si>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</si>
  <si>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</si>
  <si>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</si>
  <si>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</si>
  <si>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</si>
  <si>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</si>
  <si>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</si>
  <si>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</si>
  <si>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</si>
  <si>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</si>
  <si>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</si>
  <si>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</si>
  <si>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</si>
  <si>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</si>
  <si>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</si>
  <si>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</si>
  <si>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</si>
  <si>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</si>
  <si>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</si>
  <si>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</si>
  <si>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</si>
  <si>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</si>
  <si>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</si>
  <si>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</si>
  <si>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</si>
  <si>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</si>
  <si>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</si>
  <si>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</si>
  <si>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</si>
  <si>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</si>
  <si>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</si>
  <si>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</si>
  <si>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</si>
  <si>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</si>
  <si>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</si>
  <si>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</si>
  <si>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</si>
  <si>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</si>
  <si>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</si>
  <si>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</si>
  <si>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</si>
  <si>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</si>
  <si>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</si>
  <si>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</si>
  <si>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</si>
  <si>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</si>
  <si>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</si>
  <si>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</si>
  <si>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</si>
  <si>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</si>
  <si>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</si>
  <si>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</si>
  <si>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</si>
  <si>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</si>
  <si>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</si>
  <si>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</si>
  <si>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</si>
  <si>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</si>
  <si>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</si>
  <si>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</si>
  <si>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</si>
  <si>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</si>
  <si>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</si>
  <si>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</si>
  <si>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</si>
  <si>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</si>
  <si>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</si>
  <si>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</si>
  <si>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</si>
  <si>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</si>
  <si>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</si>
  <si>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</si>
  <si>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</si>
  <si>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</si>
  <si>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</si>
  <si>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</si>
  <si>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</si>
  <si>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</si>
  <si>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</si>
  <si>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</si>
  <si>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</si>
  <si>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</si>
  <si>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</si>
  <si>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</si>
  <si>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</si>
  <si>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</si>
  <si>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</si>
  <si>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</si>
  <si>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</si>
  <si>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</si>
  <si>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</si>
  <si>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</si>
  <si>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</si>
  <si>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</si>
  <si>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</si>
  <si>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</si>
  <si>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</si>
  <si>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</si>
  <si>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</si>
  <si>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</si>
  <si>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</si>
  <si>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</si>
  <si>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</si>
  <si>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</si>
  <si>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</si>
  <si>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</si>
  <si>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</si>
  <si>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</si>
  <si>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</si>
  <si>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</si>
  <si>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</si>
  <si>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</si>
  <si>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</si>
  <si>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</si>
  <si>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</si>
  <si>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</si>
  <si>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</si>
  <si>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</si>
  <si>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</si>
  <si>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</si>
  <si>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</si>
  <si>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</si>
  <si>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</si>
  <si>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</si>
  <si>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</si>
  <si>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</si>
  <si>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</si>
  <si>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</si>
  <si>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</si>
  <si>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</si>
  <si>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</si>
  <si>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</si>
  <si>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</si>
  <si>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</si>
  <si>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</si>
  <si>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</si>
  <si>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</si>
  <si>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</si>
  <si>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</si>
  <si>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</si>
  <si>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</si>
  <si>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</si>
  <si>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</si>
  <si>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</si>
  <si>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</si>
  <si>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</si>
  <si>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</si>
  <si>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</si>
  <si>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</si>
  <si>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</si>
  <si>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</si>
  <si>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</si>
  <si>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</si>
  <si>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</si>
  <si>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</si>
  <si>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</si>
  <si>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</si>
  <si>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</si>
  <si>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</si>
  <si>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</si>
  <si>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</si>
  <si>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</si>
  <si>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</si>
  <si>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</si>
  <si>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</si>
  <si>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</si>
  <si>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</si>
  <si>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</si>
  <si>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</si>
  <si>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</si>
  <si>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</si>
  <si>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</si>
  <si>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</si>
  <si>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</si>
  <si>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</si>
  <si>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</si>
  <si>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</si>
  <si>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</si>
  <si>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</si>
  <si>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</si>
  <si>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</si>
  <si>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</si>
  <si>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</si>
  <si>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</si>
  <si>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</si>
  <si>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</si>
  <si>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</si>
  <si>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</si>
  <si>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</si>
  <si>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</si>
  <si>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</si>
  <si>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</si>
  <si>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</si>
  <si>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</si>
  <si>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</si>
  <si>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</si>
  <si>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</si>
  <si>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</si>
  <si>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</si>
  <si>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</si>
  <si>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</si>
  <si>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</si>
  <si>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</si>
  <si>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</si>
  <si>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</si>
  <si>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</si>
  <si>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</si>
  <si>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</si>
  <si>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</si>
  <si>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</si>
  <si>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</si>
  <si>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</si>
  <si>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</si>
  <si>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</si>
  <si>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</si>
  <si>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</si>
  <si>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</si>
  <si>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</si>
  <si>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</si>
  <si>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</si>
  <si>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</si>
  <si>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</si>
  <si>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</si>
  <si>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</si>
  <si>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</si>
  <si>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</si>
  <si>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</si>
  <si>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</si>
  <si>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</si>
  <si>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</si>
  <si>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</si>
  <si>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</si>
  <si>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</si>
  <si>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</si>
  <si>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</si>
  <si>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</si>
  <si>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</si>
  <si>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</si>
  <si>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</si>
  <si>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</si>
  <si>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</si>
  <si>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</si>
  <si>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</si>
  <si>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</si>
  <si>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</si>
  <si>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</si>
  <si>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</si>
  <si>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</si>
  <si>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</si>
  <si>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</si>
  <si>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</si>
  <si>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</si>
  <si>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</si>
  <si>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</si>
  <si>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</si>
  <si>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</si>
  <si>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</si>
  <si>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</si>
  <si>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</si>
  <si>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</si>
  <si>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</si>
  <si>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</si>
  <si>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</si>
  <si>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</si>
  <si>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</si>
  <si>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</si>
  <si>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</si>
  <si>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</si>
  <si>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</si>
  <si>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</si>
  <si>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</si>
  <si>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</si>
  <si>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</si>
  <si>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</si>
  <si>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</si>
  <si>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</si>
  <si>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</si>
  <si>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</si>
  <si>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</si>
  <si>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</si>
  <si>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</si>
  <si>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</si>
  <si>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</si>
  <si>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</si>
  <si>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</si>
  <si>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</si>
  <si>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</si>
  <si>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</si>
  <si>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</si>
  <si>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</si>
  <si>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</si>
  <si>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</si>
  <si>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</si>
  <si>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</si>
  <si>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</si>
  <si>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</si>
  <si>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</si>
  <si>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</si>
  <si>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</si>
  <si>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</si>
  <si>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</si>
  <si>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</si>
  <si>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</si>
  <si>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</si>
  <si>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</si>
  <si>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</si>
  <si>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</si>
  <si>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</si>
  <si>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</si>
  <si>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</si>
  <si>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</si>
  <si>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</si>
  <si>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</si>
  <si>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</si>
  <si>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</si>
  <si>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</si>
  <si>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</si>
  <si>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</si>
  <si>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</si>
  <si>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</si>
  <si>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</si>
  <si>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</si>
  <si>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</si>
  <si>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</si>
  <si>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</si>
  <si>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</si>
  <si>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</si>
  <si>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</si>
  <si>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</si>
  <si>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</si>
  <si>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</si>
  <si>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</si>
  <si>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</si>
  <si>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</si>
  <si>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</si>
  <si>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</si>
  <si>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</si>
  <si>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</si>
  <si>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</si>
  <si>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</si>
  <si>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</si>
  <si>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</si>
  <si>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</si>
  <si>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</si>
  <si>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</si>
  <si>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</si>
  <si>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</si>
  <si>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</si>
  <si>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</si>
  <si>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</si>
  <si>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</si>
  <si>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</si>
  <si>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</si>
  <si>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</si>
  <si>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</si>
  <si>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</si>
  <si>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</si>
  <si>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</si>
  <si>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</si>
  <si>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</si>
  <si>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</si>
  <si>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</si>
  <si>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</si>
  <si>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</si>
  <si>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</si>
  <si>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</si>
  <si>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</si>
  <si>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</si>
  <si>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</si>
  <si>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</si>
  <si>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</si>
  <si>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</si>
  <si>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</si>
  <si>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</si>
  <si>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</si>
  <si>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</si>
  <si>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</si>
  <si>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</si>
  <si>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</si>
  <si>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</si>
  <si>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</si>
  <si>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</si>
  <si>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</si>
  <si>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</si>
  <si>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</si>
  <si>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</si>
  <si>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</si>
  <si>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</si>
  <si>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</si>
  <si>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</si>
  <si>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</si>
  <si>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</si>
  <si>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</si>
  <si>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</si>
  <si>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</si>
  <si>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</si>
  <si>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</si>
  <si>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</si>
  <si>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</si>
  <si>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</si>
  <si>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</si>
  <si>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</si>
  <si>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</si>
  <si>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</si>
  <si>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</si>
  <si>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</si>
  <si>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</si>
  <si>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</si>
  <si>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</si>
  <si>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</si>
  <si>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</si>
  <si>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</si>
  <si>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</si>
  <si>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</si>
  <si>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</si>
  <si>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</si>
  <si>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</si>
  <si>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</si>
  <si>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</si>
  <si>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</si>
  <si>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</si>
  <si>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</si>
  <si>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</si>
  <si>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</si>
  <si>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</si>
  <si>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</si>
  <si>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</si>
  <si>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</si>
  <si>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</si>
  <si>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</si>
  <si>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</si>
  <si>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</si>
  <si>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</si>
  <si>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</si>
  <si>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</si>
  <si>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</si>
  <si>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</si>
  <si>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</si>
  <si>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</si>
  <si>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</si>
  <si>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</si>
  <si>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</si>
  <si>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</si>
  <si>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</si>
  <si>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</si>
  <si>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</si>
  <si>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</si>
  <si>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</si>
  <si>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</si>
  <si>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</si>
  <si>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</si>
  <si>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</si>
  <si>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</si>
  <si>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</si>
  <si>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</si>
  <si>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</si>
  <si>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</si>
  <si>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</si>
  <si>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</si>
  <si>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</si>
  <si>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</si>
  <si>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</si>
  <si>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</si>
  <si>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</si>
  <si>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</si>
  <si>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</si>
  <si>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</si>
  <si>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</si>
  <si>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</si>
  <si>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</si>
  <si>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</si>
  <si>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</si>
  <si>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</si>
  <si>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</si>
  <si>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</si>
  <si>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</si>
  <si>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</si>
  <si>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</si>
  <si>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</si>
  <si>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</si>
  <si>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</si>
  <si>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</si>
  <si>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</si>
  <si>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</si>
  <si>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</si>
  <si>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</si>
  <si>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</si>
  <si>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</si>
  <si>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</si>
  <si>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</si>
  <si>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</si>
  <si>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</si>
  <si>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</si>
  <si>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</si>
  <si>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</si>
  <si>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</si>
  <si>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</si>
  <si>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</si>
  <si>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</si>
  <si>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</si>
  <si>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</si>
  <si>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</si>
  <si>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</si>
  <si>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</si>
  <si>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</si>
  <si>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</si>
  <si>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</si>
  <si>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</si>
  <si>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</si>
  <si>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</si>
  <si>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</si>
  <si>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</si>
  <si>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</si>
  <si>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</si>
  <si>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</si>
  <si>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</si>
  <si>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</si>
  <si>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</si>
  <si>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</si>
  <si>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</si>
  <si>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</si>
  <si>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</si>
  <si>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</si>
  <si>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</si>
  <si>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</si>
  <si>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</si>
  <si>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</si>
  <si>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</si>
  <si>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</si>
  <si>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</si>
  <si>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</si>
  <si>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</si>
  <si>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</si>
  <si>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</si>
  <si>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</si>
  <si>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</si>
  <si>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</si>
  <si>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</si>
  <si>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</si>
  <si>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</si>
  <si>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</si>
  <si>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</si>
  <si>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</si>
  <si>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</si>
  <si>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</si>
  <si>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</si>
  <si>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</si>
  <si>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</si>
  <si>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</si>
  <si>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</si>
  <si>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</si>
  <si>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</si>
  <si>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</si>
  <si>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</si>
  <si>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</si>
  <si>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</si>
  <si>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</si>
  <si>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</si>
  <si>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</si>
  <si>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</si>
  <si>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</si>
  <si>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</si>
  <si>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</si>
  <si>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</si>
  <si>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</si>
  <si>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</si>
  <si>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</si>
  <si>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</si>
  <si>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</si>
  <si>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</si>
  <si>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</si>
  <si>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</si>
  <si>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</si>
  <si>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</si>
  <si>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</si>
  <si>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</si>
  <si>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</si>
  <si>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</si>
  <si>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</si>
  <si>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</si>
  <si>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</si>
  <si>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</si>
  <si>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</si>
  <si>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</si>
  <si>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</si>
  <si>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</si>
  <si>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</si>
  <si>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</si>
  <si>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</si>
  <si>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</si>
  <si>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</si>
  <si>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</si>
  <si>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</si>
  <si>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</si>
  <si>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</si>
  <si>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</si>
  <si>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</si>
  <si>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</si>
  <si>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</si>
  <si>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</si>
  <si>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</si>
  <si>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</si>
  <si>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</si>
  <si>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</si>
  <si>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</si>
  <si>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</si>
  <si>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</si>
  <si>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</si>
  <si>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</si>
  <si>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</si>
  <si>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</si>
  <si>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</si>
  <si>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</si>
  <si>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</si>
  <si>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</si>
  <si>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</si>
  <si>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</si>
  <si>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</si>
  <si>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</si>
  <si>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</si>
  <si>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</si>
  <si>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</si>
  <si>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</si>
  <si>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</si>
  <si>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</si>
  <si>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</si>
  <si>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</si>
  <si>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</si>
  <si>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</si>
  <si>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</si>
  <si>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</si>
  <si>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</si>
  <si>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</si>
  <si>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</si>
  <si>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</si>
  <si>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</si>
  <si>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</si>
  <si>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</si>
  <si>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</si>
  <si>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</si>
  <si>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</si>
  <si>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</si>
  <si>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</si>
  <si>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</si>
  <si>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</si>
  <si>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</si>
  <si>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</si>
  <si>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</si>
  <si>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</si>
  <si>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</si>
  <si>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</si>
  <si>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</si>
  <si>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</si>
  <si>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</si>
  <si>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</si>
  <si>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</si>
  <si>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</si>
  <si>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</si>
  <si>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</si>
  <si>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</si>
  <si>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</si>
  <si>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</si>
  <si>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</si>
  <si>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</si>
  <si>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</si>
  <si>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</si>
  <si>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</si>
  <si>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</si>
  <si>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</si>
  <si>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</si>
  <si>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</si>
  <si>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</si>
  <si>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</si>
  <si>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</si>
  <si>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</si>
  <si>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</si>
  <si>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</si>
  <si>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</si>
  <si>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</si>
  <si>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</si>
  <si>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</si>
  <si>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</si>
  <si>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</si>
  <si>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</si>
  <si>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</si>
  <si>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</si>
  <si>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</si>
  <si>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</si>
  <si>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</si>
  <si>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</si>
  <si>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</si>
  <si>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</si>
  <si>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</si>
  <si>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</si>
  <si>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</si>
  <si>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</si>
  <si>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</si>
  <si>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</si>
  <si>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</si>
  <si>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</si>
  <si>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</si>
  <si>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</si>
  <si>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</si>
  <si>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</si>
  <si>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</si>
  <si>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</si>
  <si>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</si>
  <si>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</si>
  <si>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</si>
  <si>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</si>
  <si>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</si>
  <si>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</si>
  <si>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</si>
  <si>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</si>
  <si>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</si>
  <si>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</si>
  <si>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</si>
  <si>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</si>
  <si>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</si>
  <si>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</si>
  <si>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</si>
  <si>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</si>
  <si>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</si>
  <si>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</si>
  <si>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</si>
  <si>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</si>
  <si>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</si>
  <si>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</si>
  <si>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</si>
  <si>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</si>
  <si>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</si>
  <si>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</si>
  <si>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</si>
  <si>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</si>
  <si>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</si>
  <si>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</si>
  <si>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</si>
  <si>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</si>
  <si>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</si>
  <si>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</si>
  <si>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</si>
  <si>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</si>
  <si>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</si>
  <si>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</si>
  <si>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</si>
  <si>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</si>
  <si>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</si>
  <si>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</si>
  <si>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</si>
  <si>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</si>
  <si>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</si>
  <si>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</si>
  <si>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</si>
  <si>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</si>
  <si>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</si>
  <si>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</si>
  <si>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</si>
  <si>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</si>
  <si>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</si>
  <si>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</si>
  <si>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</si>
  <si>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</si>
  <si>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</si>
  <si>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</si>
  <si>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</si>
  <si>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</si>
  <si>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</si>
  <si>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</si>
  <si>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</si>
  <si>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</si>
  <si>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</si>
  <si>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</si>
  <si>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</si>
  <si>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</si>
  <si>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</si>
  <si>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</si>
  <si>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</si>
  <si>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</si>
  <si>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</si>
  <si>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</si>
  <si>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</si>
  <si>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</si>
  <si>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</si>
  <si>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</si>
  <si>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</si>
  <si>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</si>
  <si>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</si>
  <si>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</si>
  <si>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</si>
  <si>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</si>
  <si>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</si>
  <si>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</si>
  <si>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</si>
  <si>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</si>
  <si>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</si>
  <si>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</si>
  <si>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</si>
  <si>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</si>
  <si>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</si>
  <si>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</si>
  <si>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</si>
  <si>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</si>
  <si>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</si>
  <si>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</si>
  <si>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</si>
  <si>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</si>
  <si>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</si>
  <si>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</si>
  <si>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</si>
  <si>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</si>
  <si>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</si>
  <si>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</si>
  <si>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</si>
  <si>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</si>
  <si>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</si>
  <si>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</si>
  <si>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</si>
  <si>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</si>
  <si>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</si>
  <si>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</si>
  <si>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</si>
  <si>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</si>
  <si>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</si>
  <si>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</si>
  <si>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</si>
  <si>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</si>
  <si>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</si>
  <si>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</si>
  <si>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</si>
  <si>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</si>
  <si>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</si>
  <si>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</si>
  <si>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</si>
  <si>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</si>
  <si>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</si>
  <si>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</si>
  <si>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</si>
  <si>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</si>
  <si>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</si>
  <si>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</si>
  <si>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</si>
  <si>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</si>
  <si>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</si>
  <si>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</si>
  <si>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</si>
  <si>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</si>
  <si>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</si>
  <si>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</si>
  <si>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</si>
  <si>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</si>
  <si>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</si>
  <si>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</si>
  <si>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</si>
  <si>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</si>
  <si>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</si>
  <si>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</si>
  <si>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</si>
  <si>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</si>
  <si>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</si>
  <si>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</si>
  <si>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</si>
  <si>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</si>
  <si>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</si>
  <si>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</si>
  <si>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</si>
  <si>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</si>
  <si>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</si>
  <si>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</si>
  <si>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</si>
  <si>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</si>
  <si>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</si>
  <si>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</si>
  <si>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</si>
  <si>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</si>
  <si>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</si>
  <si>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</si>
  <si>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</si>
  <si>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</si>
  <si>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</si>
  <si>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</si>
  <si>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</si>
  <si>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</si>
  <si>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</si>
  <si>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</si>
  <si>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</si>
  <si>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</si>
  <si>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</si>
  <si>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</si>
  <si>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</si>
  <si>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</si>
  <si>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</si>
  <si>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</si>
  <si>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</si>
  <si>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</si>
  <si>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</si>
  <si>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</si>
  <si>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</si>
  <si>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</si>
  <si>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</si>
  <si>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</si>
  <si>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</si>
  <si>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</si>
  <si>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</si>
  <si>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</si>
  <si>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</si>
  <si>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</si>
  <si>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</si>
  <si>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</si>
  <si>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</si>
  <si>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</si>
  <si>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</si>
  <si>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</si>
  <si>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</si>
  <si>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</si>
  <si>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</si>
  <si>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</si>
  <si>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</si>
  <si>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</si>
  <si>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</si>
  <si>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</si>
  <si>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</si>
  <si>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</si>
  <si>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</si>
  <si>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</si>
  <si>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</si>
  <si>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</si>
  <si>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</si>
  <si>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</si>
  <si>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</si>
  <si>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</si>
  <si>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</si>
  <si>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</si>
  <si>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</si>
  <si>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</si>
  <si>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</si>
  <si>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</si>
  <si>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</si>
  <si>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</si>
  <si>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</si>
  <si>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</si>
  <si>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</si>
  <si>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</si>
  <si>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</si>
  <si>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</si>
  <si>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</si>
  <si>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</si>
  <si>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</si>
  <si>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</si>
  <si>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</si>
  <si>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</si>
  <si>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</si>
  <si>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</si>
  <si>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</si>
  <si>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</si>
  <si>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</si>
  <si>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</si>
  <si>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</si>
  <si>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</si>
  <si>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</si>
  <si>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</si>
  <si>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</si>
  <si>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</si>
  <si>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</si>
  <si>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</si>
  <si>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</si>
  <si>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</si>
  <si>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</si>
  <si>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</si>
  <si>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</si>
  <si>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</si>
  <si>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</si>
  <si>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</si>
  <si>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</si>
  <si>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</si>
  <si>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</si>
  <si>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</si>
  <si>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</si>
  <si>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</si>
  <si>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</si>
  <si>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</si>
  <si>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</si>
  <si>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</si>
  <si>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</si>
  <si>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</si>
  <si>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</si>
  <si>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</si>
  <si>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</si>
  <si>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</si>
  <si>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</si>
  <si>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</si>
  <si>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</si>
  <si>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</si>
  <si>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</si>
  <si>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</si>
  <si>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</si>
  <si>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</si>
  <si>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</si>
  <si>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</si>
  <si>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</si>
  <si>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</si>
  <si>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</si>
  <si>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</si>
  <si>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</si>
  <si>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</si>
  <si>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</si>
  <si>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</si>
  <si>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</si>
  <si>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</si>
  <si>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</si>
  <si>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</si>
  <si>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</si>
  <si>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</si>
  <si>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</si>
  <si>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</si>
  <si>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</si>
  <si>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</si>
  <si>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</si>
  <si>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</si>
  <si>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</si>
  <si>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</si>
  <si>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</si>
  <si>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</si>
  <si>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</si>
  <si>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</si>
  <si>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</si>
  <si>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</si>
  <si>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</si>
  <si>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</si>
  <si>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</si>
  <si>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</si>
  <si>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</si>
  <si>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</si>
  <si>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</si>
  <si>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</si>
  <si>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</si>
  <si>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</si>
  <si>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</si>
  <si>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</si>
  <si>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</si>
  <si>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</si>
  <si>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</si>
  <si>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</si>
  <si>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</si>
  <si>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</si>
  <si>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</si>
  <si>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</si>
  <si>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</si>
  <si>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</si>
  <si>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</si>
  <si>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</si>
  <si>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</si>
  <si>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</si>
  <si>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</si>
  <si>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</si>
  <si>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</si>
  <si>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</si>
  <si>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</si>
  <si>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</si>
  <si>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</si>
  <si>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</si>
  <si>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</si>
  <si>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</si>
  <si>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</si>
  <si>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</si>
  <si>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</si>
  <si>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</si>
  <si>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</si>
  <si>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</si>
  <si>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</si>
  <si>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</si>
  <si>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</si>
  <si>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</si>
  <si>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</si>
  <si>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</si>
  <si>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</si>
  <si>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</si>
  <si>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</si>
  <si>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</si>
  <si>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</si>
  <si>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</si>
  <si>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</si>
  <si>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</si>
  <si>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</si>
  <si>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</si>
  <si>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</si>
  <si>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</si>
  <si>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</si>
  <si>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</si>
  <si>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</si>
  <si>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</si>
  <si>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</si>
  <si>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</si>
  <si>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</si>
  <si>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</si>
  <si>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</si>
  <si>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</si>
  <si>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</si>
  <si>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</si>
  <si>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</si>
  <si>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</si>
  <si>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</si>
  <si>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</si>
  <si>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</si>
  <si>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</si>
  <si>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</si>
  <si>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</si>
  <si>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</si>
  <si>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</si>
  <si>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</si>
  <si>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</si>
  <si>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</si>
  <si>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</si>
  <si>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</si>
  <si>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</si>
  <si>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</si>
  <si>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</si>
  <si>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</si>
  <si>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</si>
  <si>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</si>
  <si>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</si>
  <si>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</si>
  <si>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</si>
  <si>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</si>
  <si>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</si>
  <si>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</si>
  <si>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</si>
  <si>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</si>
  <si>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</si>
  <si>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</si>
  <si>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</si>
  <si>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</si>
  <si>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</si>
  <si>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</si>
  <si>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</si>
  <si>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</si>
  <si>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</si>
  <si>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</si>
  <si>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</si>
  <si>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</si>
  <si>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</si>
  <si>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</si>
  <si>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</si>
  <si>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</si>
  <si>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</si>
  <si>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</si>
  <si>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</si>
  <si>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</si>
  <si>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</si>
  <si>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</si>
  <si>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</si>
  <si>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</si>
  <si>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</si>
  <si>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</si>
  <si>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</si>
  <si>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</si>
  <si>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</si>
  <si>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</si>
  <si>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</si>
  <si>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</si>
  <si>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</si>
  <si>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</si>
  <si>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</si>
  <si>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</si>
  <si>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</si>
  <si>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</si>
  <si>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</si>
  <si>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</si>
  <si>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</si>
  <si>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</si>
  <si>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</si>
  <si>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</si>
  <si>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</si>
  <si>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</si>
  <si>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</si>
  <si>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</si>
  <si>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</si>
  <si>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</si>
  <si>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</si>
  <si>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</si>
  <si>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</si>
  <si>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</si>
  <si>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</si>
  <si>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</si>
  <si>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</si>
  <si>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</si>
  <si>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</si>
  <si>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</si>
  <si>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</si>
  <si>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</si>
  <si>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</si>
  <si>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</si>
  <si>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</si>
  <si>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</si>
  <si>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</si>
  <si>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</si>
  <si>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</si>
  <si>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</si>
  <si>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</si>
  <si>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</si>
  <si>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</si>
  <si>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</si>
  <si>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</si>
  <si>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</si>
  <si>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</si>
  <si>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</si>
  <si>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</si>
  <si>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</si>
  <si>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</si>
  <si>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</si>
  <si>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</si>
  <si>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</si>
  <si>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</si>
  <si>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</si>
  <si>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</si>
  <si>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</si>
  <si>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</si>
  <si>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</si>
  <si>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</si>
  <si>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</si>
  <si>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</si>
  <si>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</si>
  <si>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</si>
  <si>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</si>
  <si>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</si>
  <si>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</si>
  <si>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</si>
  <si>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</si>
  <si>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</si>
  <si>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</si>
  <si>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</si>
  <si>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</si>
  <si>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</si>
  <si>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</si>
  <si>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</si>
  <si>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</si>
  <si>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</si>
  <si>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</si>
  <si>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</si>
  <si>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</si>
  <si>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</si>
  <si>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</si>
  <si>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</si>
  <si>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</si>
  <si>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</si>
  <si>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</si>
  <si>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</si>
  <si>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</si>
  <si>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</si>
  <si>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</si>
  <si>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</si>
  <si>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</si>
  <si>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</si>
  <si>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</si>
  <si>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</si>
  <si>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</si>
  <si>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</si>
  <si>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</si>
  <si>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</si>
  <si>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</si>
  <si>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</si>
  <si>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</si>
  <si>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</si>
  <si>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</si>
  <si>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</si>
  <si>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</si>
  <si>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</si>
  <si>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</si>
  <si>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</si>
  <si>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</si>
  <si>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</si>
  <si>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</si>
  <si>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</si>
  <si>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</si>
  <si>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</si>
  <si>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</si>
  <si>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</si>
  <si>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</si>
  <si>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</si>
  <si>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</si>
  <si>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</si>
  <si>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</si>
  <si>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</si>
  <si>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</si>
  <si>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</si>
  <si>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</si>
  <si>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</si>
  <si>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</si>
  <si>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</si>
  <si>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</si>
  <si>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</si>
  <si>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</si>
  <si>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</si>
  <si>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</si>
  <si>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</si>
  <si>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</si>
  <si>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</si>
  <si>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</si>
  <si>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</si>
  <si>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</si>
  <si>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</si>
  <si>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</si>
  <si>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</si>
  <si>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</si>
  <si>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</si>
  <si>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</si>
  <si>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</si>
  <si>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</si>
  <si>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</si>
  <si>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</si>
  <si>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</si>
  <si>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</si>
  <si>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</si>
  <si>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</si>
  <si>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</si>
  <si>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</si>
  <si>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</si>
  <si>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</si>
  <si>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</si>
  <si>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</si>
  <si>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</si>
  <si>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</si>
  <si>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</si>
  <si>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</si>
  <si>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</si>
  <si>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</si>
  <si>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</si>
  <si>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</si>
  <si>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</si>
  <si>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</si>
  <si>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</si>
  <si>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</si>
  <si>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</si>
  <si>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</si>
  <si>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</si>
  <si>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</si>
  <si>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</si>
  <si>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</si>
  <si>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</si>
  <si>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</si>
  <si>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</si>
  <si>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</si>
  <si>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</si>
  <si>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</si>
  <si>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</si>
  <si>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</si>
  <si>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</si>
  <si>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</si>
  <si>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</si>
  <si>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</si>
  <si>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</si>
  <si>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</si>
  <si>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</si>
  <si>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</si>
  <si>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</si>
  <si>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</si>
  <si>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</si>
  <si>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</si>
  <si>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</si>
  <si>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</si>
  <si>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</si>
  <si>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</si>
  <si>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</si>
  <si>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</si>
  <si>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</si>
  <si>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</si>
  <si>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</si>
  <si>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</si>
  <si>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</si>
  <si>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</si>
  <si>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</si>
  <si>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</si>
  <si>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</si>
  <si>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</si>
  <si>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</si>
  <si>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</si>
  <si>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</si>
  <si>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</si>
  <si>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</si>
  <si>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</si>
  <si>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</si>
  <si>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</si>
  <si>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</si>
  <si>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</si>
  <si>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</si>
  <si>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</si>
  <si>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</si>
  <si>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</si>
  <si>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</si>
  <si>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</si>
  <si>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</si>
  <si>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</si>
  <si>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</si>
  <si>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</si>
  <si>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</si>
  <si>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</si>
  <si>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</si>
  <si>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</si>
  <si>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</si>
  <si>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</si>
  <si>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</si>
  <si>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</si>
  <si>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</si>
  <si>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</si>
  <si>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</si>
  <si>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</si>
  <si>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</si>
  <si>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</si>
  <si>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</si>
  <si>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</si>
  <si>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</si>
  <si>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</si>
  <si>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</si>
  <si>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</si>
  <si>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</si>
  <si>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</si>
  <si>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</si>
  <si>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</si>
  <si>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</si>
  <si>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</si>
  <si>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</si>
  <si>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</si>
  <si>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</si>
  <si>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</si>
  <si>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</si>
  <si>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</si>
  <si>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</si>
  <si>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</si>
  <si>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</si>
  <si>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</si>
  <si>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</si>
  <si>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</si>
  <si>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</si>
  <si>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</si>
  <si>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</si>
  <si>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</si>
  <si>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</si>
  <si>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</si>
  <si>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</si>
  <si>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</si>
  <si>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</si>
  <si>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</si>
  <si>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</si>
  <si>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</si>
  <si>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</si>
  <si>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</si>
  <si>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</si>
  <si>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</si>
  <si>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</si>
  <si>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</si>
  <si>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</si>
  <si>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</si>
  <si>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</si>
  <si>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</si>
  <si>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</si>
  <si>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</si>
  <si>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</si>
  <si>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</si>
  <si>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</si>
  <si>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</si>
  <si>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</si>
  <si>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</si>
  <si>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</si>
  <si>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</si>
  <si>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</si>
  <si>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</si>
  <si>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</si>
  <si>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</si>
  <si>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</si>
  <si>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</si>
  <si>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</si>
  <si>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</si>
  <si>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</si>
  <si>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</si>
  <si>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</si>
  <si>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</si>
  <si>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</si>
  <si>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</si>
  <si>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</si>
  <si>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</si>
  <si>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</si>
  <si>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</si>
  <si>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</si>
  <si>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</si>
  <si>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</si>
  <si>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</si>
  <si>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</si>
  <si>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</si>
  <si>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</si>
  <si>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</si>
  <si>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</si>
  <si>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</si>
  <si>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</si>
  <si>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</si>
  <si>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</si>
  <si>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</si>
  <si>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</si>
  <si>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</si>
  <si>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</si>
  <si>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</si>
  <si>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</si>
  <si>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</si>
  <si>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</si>
  <si>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</si>
  <si>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</si>
  <si>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</si>
  <si>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</si>
  <si>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</si>
  <si>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</si>
  <si>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</si>
  <si>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</si>
  <si>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</si>
  <si>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</si>
  <si>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</si>
  <si>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</si>
  <si>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</si>
  <si>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</si>
  <si>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</si>
  <si>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</si>
  <si>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</si>
  <si>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</si>
  <si>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</si>
  <si>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</si>
  <si>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</si>
  <si>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</si>
  <si>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</si>
  <si>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</si>
  <si>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</si>
  <si>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</si>
  <si>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</si>
  <si>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</si>
  <si>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</si>
  <si>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</si>
  <si>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</si>
  <si>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</si>
  <si>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</si>
  <si>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</si>
  <si>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</si>
  <si>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</si>
  <si>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</si>
  <si>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</si>
  <si>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</si>
  <si>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</si>
  <si>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</si>
  <si>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</si>
  <si>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</si>
  <si>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</si>
  <si>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</si>
  <si>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</si>
  <si>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</si>
  <si>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</si>
  <si>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</si>
  <si>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</si>
  <si>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</si>
  <si>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</si>
  <si>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</si>
  <si>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</si>
  <si>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</si>
  <si>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</si>
  <si>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</si>
  <si>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</si>
  <si>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</si>
  <si>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</si>
  <si>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</si>
  <si>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</si>
  <si>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</si>
  <si>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</si>
  <si>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</si>
  <si>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</si>
  <si>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</si>
  <si>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</si>
  <si>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</si>
  <si>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</si>
  <si>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</si>
  <si>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</si>
  <si>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</si>
  <si>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</si>
  <si>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</si>
  <si>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</si>
  <si>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</si>
  <si>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</si>
  <si>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</si>
  <si>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</si>
  <si>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</si>
  <si>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</si>
  <si>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</si>
  <si>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</si>
  <si>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</si>
  <si>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</si>
  <si>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</si>
  <si>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</si>
  <si>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</si>
  <si>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</si>
  <si>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</si>
  <si>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</si>
  <si>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</si>
  <si>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</si>
  <si>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</si>
  <si>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</si>
  <si>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</si>
  <si>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</si>
  <si>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</si>
  <si>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</si>
  <si>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</si>
  <si>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</si>
  <si>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</si>
  <si>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</si>
  <si>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</si>
  <si>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</si>
  <si>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</si>
  <si>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</si>
  <si>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</si>
  <si>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</si>
  <si>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</si>
  <si>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</si>
  <si>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</si>
  <si>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</si>
  <si>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</si>
  <si>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</si>
  <si>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</si>
  <si>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</si>
  <si>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</si>
  <si>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</si>
  <si>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</si>
  <si>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</si>
  <si>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</si>
  <si>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</si>
  <si>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</si>
  <si>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</si>
  <si>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</si>
  <si>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</si>
  <si>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</si>
  <si>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</si>
  <si>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</si>
  <si>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</si>
  <si>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</si>
  <si>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</si>
  <si>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</si>
  <si>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</si>
  <si>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</si>
  <si>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</si>
  <si>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</si>
  <si>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</si>
  <si>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</si>
  <si>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</si>
  <si>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</si>
  <si>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</si>
  <si>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</si>
  <si>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</si>
  <si>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</si>
  <si>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</si>
  <si>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</si>
  <si>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</si>
  <si>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</si>
  <si>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</si>
  <si>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</si>
  <si>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</si>
  <si>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</si>
  <si>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</si>
  <si>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</si>
  <si>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</si>
  <si>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</si>
  <si>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</si>
  <si>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</si>
  <si>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</si>
  <si>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</si>
  <si>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</si>
  <si>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</si>
  <si>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</si>
  <si>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</si>
  <si>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</si>
  <si>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</si>
  <si>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</si>
  <si>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</si>
  <si>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</si>
  <si>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</si>
  <si>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</si>
  <si>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</si>
  <si>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</si>
  <si>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</si>
  <si>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</si>
  <si>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</si>
  <si>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</si>
  <si>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</si>
  <si>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</si>
  <si>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</si>
  <si>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</si>
  <si>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</si>
  <si>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</si>
  <si>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</si>
  <si>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</si>
  <si>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</si>
  <si>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</si>
  <si>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</si>
  <si>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</si>
  <si>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</si>
  <si>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</si>
  <si>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</si>
  <si>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</si>
  <si>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</si>
  <si>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</si>
  <si>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</si>
  <si>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</si>
  <si>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</si>
  <si>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</si>
  <si>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</si>
  <si>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</si>
  <si>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</si>
  <si>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</si>
  <si>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</si>
  <si>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</si>
  <si>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</si>
  <si>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</si>
  <si>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</si>
  <si>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</si>
  <si>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</si>
  <si>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</si>
  <si>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</si>
  <si>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</si>
  <si>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</si>
  <si>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</si>
  <si>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</si>
  <si>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</si>
  <si>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</si>
  <si>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</si>
  <si>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</si>
  <si>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</si>
  <si>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</si>
  <si>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</si>
  <si>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</si>
  <si>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</si>
  <si>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</si>
  <si>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</si>
  <si>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</si>
  <si>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</si>
  <si>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</si>
  <si>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</si>
  <si>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</si>
  <si>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</si>
  <si>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</si>
  <si>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</si>
  <si>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</si>
  <si>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</si>
  <si>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</si>
  <si>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</si>
  <si>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</si>
  <si>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</si>
  <si>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</si>
  <si>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</si>
  <si>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</si>
  <si>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</si>
  <si>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</si>
  <si>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</si>
  <si>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</si>
  <si>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</si>
  <si>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</si>
  <si>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</si>
  <si>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</si>
  <si>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</si>
  <si>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</si>
  <si>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</si>
  <si>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</si>
  <si>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</si>
  <si>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</si>
  <si>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</si>
  <si>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</si>
  <si>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</si>
  <si>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</si>
  <si>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</si>
  <si>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</si>
  <si>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</si>
  <si>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</si>
  <si>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</si>
  <si>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</si>
  <si>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</si>
  <si>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</si>
  <si>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</si>
  <si>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</si>
  <si>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</si>
  <si>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</si>
  <si>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</si>
  <si>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</si>
  <si>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</si>
  <si>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</si>
  <si>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</si>
  <si>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</si>
  <si>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</si>
  <si>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</si>
  <si>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</si>
  <si>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</si>
  <si>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</si>
  <si>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</si>
  <si>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</si>
  <si>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</si>
  <si>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</si>
  <si>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</si>
  <si>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</si>
  <si>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</si>
  <si>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</si>
  <si>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</si>
  <si>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</si>
  <si>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</si>
  <si>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</si>
  <si>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</si>
  <si>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</si>
  <si>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</si>
  <si>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</si>
  <si>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</si>
  <si>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</si>
  <si>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</si>
  <si>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</si>
  <si>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</si>
  <si>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</si>
  <si>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</si>
  <si>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</si>
  <si>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</si>
  <si>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</si>
  <si>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</si>
  <si>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</si>
  <si>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</si>
  <si>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</si>
  <si>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</si>
  <si>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</si>
  <si>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</si>
  <si>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</si>
  <si>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</si>
  <si>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</si>
  <si>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</si>
  <si>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</si>
  <si>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</si>
  <si>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</si>
  <si>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</si>
  <si>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</si>
  <si>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</si>
  <si>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</si>
  <si>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</si>
  <si>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</si>
  <si>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</si>
  <si>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</si>
  <si>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</si>
  <si>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</si>
  <si>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</si>
  <si>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</si>
  <si>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</si>
  <si>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</si>
  <si>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</si>
  <si>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</si>
  <si>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</si>
  <si>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</si>
  <si>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</si>
  <si>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</si>
  <si>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</si>
  <si>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</si>
  <si>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</si>
  <si>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</si>
  <si>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</si>
  <si>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</si>
  <si>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</si>
  <si>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</si>
  <si>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</si>
  <si>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</si>
  <si>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</si>
  <si>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</si>
  <si>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</si>
  <si>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</si>
  <si>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</si>
  <si>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</si>
  <si>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</si>
  <si>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</si>
  <si>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</si>
  <si>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</si>
  <si>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</si>
  <si>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</si>
  <si>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</si>
  <si>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</si>
  <si>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</si>
  <si>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</si>
  <si>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</si>
  <si>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</si>
  <si>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</si>
  <si>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</si>
  <si>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</si>
  <si>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</si>
  <si>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</si>
  <si>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</si>
  <si>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</si>
  <si>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</si>
  <si>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</si>
  <si>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</si>
  <si>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</si>
  <si>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</si>
  <si>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</si>
  <si>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</si>
  <si>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</si>
  <si>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</si>
  <si>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</si>
  <si>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</si>
  <si>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</si>
  <si>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</si>
  <si>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</si>
  <si>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</si>
  <si>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</si>
  <si>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</si>
  <si>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</si>
  <si>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</si>
  <si>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</si>
  <si>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</si>
  <si>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</si>
  <si>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</si>
  <si>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</si>
  <si>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</si>
  <si>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</si>
  <si>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</si>
  <si>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</si>
  <si>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</si>
  <si>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</si>
  <si>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</si>
  <si>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</si>
  <si>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</si>
  <si>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</si>
  <si>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</si>
  <si>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</si>
  <si>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</si>
  <si>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</si>
  <si>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</si>
  <si>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</si>
  <si>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</si>
  <si>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</si>
  <si>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</si>
  <si>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</si>
  <si>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</si>
  <si>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</si>
  <si>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</si>
  <si>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</si>
  <si>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</si>
  <si>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</si>
  <si>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</si>
  <si>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</si>
  <si>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</si>
  <si>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</si>
  <si>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</si>
  <si>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</si>
  <si>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</si>
  <si>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</si>
  <si>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</si>
  <si>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</si>
  <si>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</si>
  <si>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</si>
  <si>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</si>
  <si>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</si>
  <si>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</si>
  <si>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</si>
  <si>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</si>
  <si>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</si>
  <si>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</si>
  <si>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</si>
  <si>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</si>
  <si>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</si>
  <si>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</si>
  <si>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</si>
  <si>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</si>
  <si>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</si>
  <si>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</si>
  <si>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</si>
  <si>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</si>
  <si>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</si>
  <si>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</si>
  <si>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</si>
  <si>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</si>
  <si>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</si>
  <si>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</si>
  <si>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</si>
  <si>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</si>
  <si>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</si>
  <si>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</si>
  <si>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</si>
  <si>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</si>
  <si>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</si>
  <si>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</si>
  <si>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</si>
  <si>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</si>
  <si>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</si>
  <si>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</si>
  <si>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</si>
  <si>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</si>
  <si>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</si>
  <si>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</si>
  <si>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</si>
  <si>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</si>
  <si>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</si>
  <si>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</si>
  <si>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</si>
  <si>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</si>
  <si>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</si>
  <si>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</si>
  <si>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</si>
  <si>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</si>
  <si>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</si>
  <si>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</si>
  <si>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</si>
  <si>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</si>
  <si>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</si>
  <si>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</si>
  <si>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</si>
  <si>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</si>
  <si>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</si>
  <si>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</si>
  <si>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</si>
  <si>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</si>
  <si>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</si>
  <si>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</si>
  <si>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</si>
  <si>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</si>
  <si>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</si>
  <si>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</si>
  <si>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</si>
  <si>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</si>
  <si>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</si>
  <si>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</si>
  <si>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</si>
  <si>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</si>
  <si>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</si>
  <si>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</si>
  <si>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</si>
  <si>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</si>
  <si>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</si>
  <si>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</si>
  <si>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</si>
  <si>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</si>
  <si>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</si>
  <si>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</si>
  <si>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</si>
  <si>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</si>
  <si>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</si>
  <si>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</si>
  <si>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</si>
  <si>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</si>
  <si>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</si>
  <si>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</si>
  <si>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</si>
  <si>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</si>
  <si>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</si>
  <si>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</si>
  <si>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</si>
  <si>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</si>
  <si>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</si>
  <si>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</si>
  <si>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</si>
  <si>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</si>
  <si>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</si>
  <si>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</si>
  <si>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</si>
  <si>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</si>
  <si>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</si>
  <si>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</si>
  <si>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</si>
  <si>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</si>
  <si>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</si>
  <si>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</si>
  <si>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</si>
  <si>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</si>
  <si>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</si>
  <si>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</si>
  <si>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</si>
  <si>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</si>
  <si>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</si>
  <si>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</si>
  <si>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</si>
  <si>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</si>
  <si>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</si>
  <si>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</si>
  <si>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</si>
  <si>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</si>
  <si>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</si>
  <si>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</si>
  <si>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</si>
  <si>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</si>
  <si>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</si>
  <si>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</si>
  <si>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</si>
  <si>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</si>
  <si>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</si>
  <si>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</si>
  <si>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</si>
  <si>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</si>
  <si>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</si>
  <si>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</si>
  <si>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</si>
  <si>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</si>
  <si>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</si>
  <si>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</si>
  <si>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</si>
  <si>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</si>
  <si>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</si>
  <si>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</si>
  <si>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</si>
  <si>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</si>
  <si>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</si>
  <si>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</si>
  <si>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</si>
  <si>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</si>
  <si>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</si>
  <si>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</si>
  <si>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</si>
  <si>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</si>
  <si>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</si>
  <si>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</si>
  <si>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</si>
  <si>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</si>
  <si>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</si>
  <si>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</si>
  <si>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</si>
  <si>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</si>
  <si>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</si>
  <si>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</si>
  <si>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</si>
  <si>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</si>
  <si>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</si>
  <si>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</si>
  <si>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</si>
  <si>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</si>
  <si>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</si>
  <si>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</si>
  <si>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</si>
  <si>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</si>
  <si>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</si>
  <si>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</si>
  <si>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</si>
  <si>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</si>
  <si>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</si>
  <si>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</si>
  <si>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</si>
  <si>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</si>
  <si>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</si>
  <si>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</si>
  <si>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</si>
  <si>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</si>
  <si>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</si>
  <si>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</si>
  <si>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</si>
  <si>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</si>
  <si>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</si>
  <si>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</si>
  <si>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</si>
  <si>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</si>
  <si>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</si>
  <si>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</si>
  <si>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</si>
  <si>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</si>
  <si>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</si>
  <si>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</si>
  <si>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</si>
  <si>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</si>
  <si>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</si>
  <si>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</si>
  <si>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</si>
  <si>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</si>
  <si>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</si>
  <si>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</si>
  <si>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</si>
  <si>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</si>
  <si>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</si>
  <si>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</si>
  <si>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</si>
  <si>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</si>
  <si>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</si>
  <si>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</si>
  <si>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</si>
  <si>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</si>
  <si>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</si>
  <si>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</si>
  <si>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</si>
  <si>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</si>
  <si>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</si>
  <si>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</si>
  <si>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</si>
  <si>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</si>
  <si>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</si>
  <si>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</si>
  <si>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</si>
  <si>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</si>
  <si>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</si>
  <si>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</si>
  <si>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</si>
  <si>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</si>
  <si>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</si>
  <si>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</si>
  <si>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</si>
  <si>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</si>
  <si>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</si>
  <si>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</si>
  <si>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</si>
  <si>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</si>
  <si>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</si>
  <si>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</si>
  <si>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</si>
  <si>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</si>
  <si>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</si>
  <si>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</si>
  <si>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</si>
  <si>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</si>
  <si>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</si>
  <si>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</si>
  <si>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</si>
  <si>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</si>
  <si>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</si>
  <si>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</si>
  <si>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</si>
  <si>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</si>
  <si>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</si>
  <si>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</si>
  <si>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</si>
  <si>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</si>
  <si>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</si>
  <si>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</si>
  <si>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</si>
  <si>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</si>
  <si>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</si>
  <si>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</si>
  <si>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</si>
  <si>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</si>
  <si>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</si>
  <si>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</si>
  <si>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</si>
  <si>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</si>
  <si>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</si>
  <si>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</si>
  <si>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</si>
  <si>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</si>
  <si>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</si>
  <si>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</si>
  <si>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</si>
  <si>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</si>
  <si>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</si>
  <si>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</si>
  <si>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</si>
  <si>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</si>
  <si>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</si>
  <si>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</si>
  <si>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</si>
  <si>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</si>
  <si>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</si>
  <si>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</si>
  <si>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</si>
  <si>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</si>
  <si>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</si>
  <si>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</si>
  <si>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</si>
  <si>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</si>
  <si>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</si>
  <si>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</si>
  <si>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</si>
  <si>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</si>
  <si>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</si>
  <si>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</si>
  <si>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</si>
  <si>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</si>
  <si>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</si>
  <si>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</si>
  <si>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</si>
  <si>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</si>
  <si>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</si>
  <si>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</si>
  <si>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</si>
  <si>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</si>
  <si>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</si>
  <si>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</si>
  <si>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</si>
  <si>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</si>
  <si>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</si>
  <si>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</si>
  <si>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</si>
  <si>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</si>
  <si>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</si>
  <si>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</si>
  <si>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</si>
  <si>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</si>
  <si>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</si>
  <si>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</si>
  <si>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</si>
  <si>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</si>
  <si>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</si>
  <si>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</si>
  <si>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</si>
  <si>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</si>
  <si>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</si>
  <si>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</si>
  <si>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</si>
  <si>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</si>
  <si>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</si>
  <si>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</si>
  <si>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</si>
  <si>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</si>
  <si>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</si>
  <si>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</si>
  <si>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</si>
  <si>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</si>
  <si>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</si>
  <si>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</si>
  <si>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</si>
  <si>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</si>
  <si>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</si>
  <si>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</si>
  <si>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</si>
  <si>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</si>
  <si>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</si>
  <si>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</si>
  <si>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</si>
  <si>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</si>
  <si>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</si>
  <si>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</si>
  <si>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</si>
  <si>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</si>
  <si>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</si>
  <si>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</si>
  <si>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</si>
  <si>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</si>
  <si>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</si>
  <si>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</si>
  <si>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</si>
  <si>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</si>
  <si>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</si>
  <si>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</si>
  <si>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</si>
  <si>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</si>
  <si>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</si>
  <si>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</si>
  <si>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</si>
  <si>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</si>
  <si>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</si>
  <si>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</si>
  <si>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</si>
  <si>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</si>
  <si>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</si>
  <si>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</si>
  <si>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</si>
  <si>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</si>
  <si>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</si>
  <si>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</si>
  <si>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</si>
  <si>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</si>
  <si>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</si>
  <si>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</si>
  <si>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</si>
  <si>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</si>
  <si>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</si>
  <si>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</si>
  <si>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</si>
  <si>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</si>
  <si>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</si>
  <si>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</si>
  <si>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</si>
  <si>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</si>
  <si>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</si>
  <si>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</si>
  <si>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</si>
  <si>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</si>
  <si>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</si>
  <si>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</si>
  <si>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</si>
  <si>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</si>
  <si>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</si>
  <si>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</si>
  <si>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</si>
  <si>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</si>
  <si>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</si>
  <si>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</si>
  <si>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</si>
  <si>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</si>
  <si>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</si>
  <si>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</si>
  <si>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</si>
  <si>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</si>
  <si>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</si>
  <si>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</si>
  <si>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</si>
  <si>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</si>
  <si>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</si>
  <si>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</si>
  <si>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</si>
  <si>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</si>
  <si>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</si>
  <si>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</si>
  <si>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</si>
  <si>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</si>
  <si>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</si>
  <si>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</si>
  <si>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</si>
  <si>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</si>
  <si>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</si>
  <si>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</si>
  <si>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</si>
  <si>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</si>
  <si>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</si>
  <si>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</si>
  <si>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</si>
  <si>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</si>
  <si>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</si>
  <si>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</si>
  <si>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</si>
  <si>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</si>
  <si>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</si>
  <si>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</si>
  <si>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</si>
  <si>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</si>
  <si>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</si>
  <si>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</si>
  <si>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</si>
  <si>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</si>
  <si>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</si>
  <si>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</si>
  <si>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</si>
  <si>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</si>
  <si>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</si>
  <si>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</si>
  <si>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</si>
  <si>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</si>
  <si>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</si>
  <si>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</si>
  <si>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</si>
  <si>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</si>
  <si>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</si>
  <si>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</si>
  <si>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</si>
  <si>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</si>
  <si>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</si>
  <si>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</si>
  <si>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</si>
  <si>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</si>
  <si>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</si>
  <si>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</si>
  <si>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</si>
  <si>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</si>
  <si>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</si>
  <si>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</si>
  <si>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</si>
  <si>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</si>
  <si>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</si>
  <si>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</si>
  <si>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</si>
  <si>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</si>
  <si>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</si>
  <si>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</si>
  <si>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</si>
  <si>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</si>
  <si>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</si>
  <si>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</si>
  <si>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</si>
  <si>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</si>
  <si>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</si>
  <si>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</si>
  <si>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</si>
  <si>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</si>
  <si>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</si>
  <si>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</si>
  <si>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</si>
  <si>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</si>
  <si>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</si>
  <si>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</si>
  <si>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</si>
  <si>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</si>
  <si>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</si>
  <si>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</si>
  <si>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</si>
  <si>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</si>
  <si>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</si>
  <si>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</si>
  <si>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</si>
  <si>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</si>
  <si>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</si>
  <si>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</si>
  <si>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</si>
  <si>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</si>
  <si>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</si>
  <si>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</si>
  <si>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</si>
  <si>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</si>
  <si>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</si>
  <si>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</si>
  <si>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</si>
  <si>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</si>
  <si>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</si>
  <si>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</si>
  <si>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</si>
  <si>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</si>
  <si>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</si>
  <si>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</si>
  <si>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</si>
  <si>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</si>
  <si>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</si>
  <si>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</si>
  <si>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</si>
  <si>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</si>
  <si>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</si>
  <si>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</si>
  <si>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</si>
  <si>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</si>
  <si>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</si>
  <si>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</si>
  <si>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</si>
  <si>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</si>
  <si>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</si>
  <si>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</si>
  <si>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</si>
  <si>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</si>
  <si>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</si>
  <si>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</si>
  <si>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</si>
  <si>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</si>
  <si>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</si>
  <si>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</si>
  <si>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</si>
  <si>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</si>
  <si>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</si>
  <si>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</si>
  <si>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</si>
  <si>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</si>
  <si>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</si>
  <si>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</si>
  <si>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</si>
  <si>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</si>
  <si>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</si>
  <si>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</si>
  <si>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</si>
  <si>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</si>
  <si>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</si>
  <si>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</si>
  <si>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</si>
  <si>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</si>
  <si>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</si>
  <si>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</si>
  <si>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</si>
  <si>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</si>
  <si>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</si>
  <si>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</si>
  <si>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</si>
  <si>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</si>
  <si>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</si>
  <si>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</si>
  <si>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</si>
  <si>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</si>
  <si>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</si>
  <si>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</si>
  <si>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</si>
  <si>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</si>
  <si>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</si>
  <si>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</si>
  <si>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</si>
  <si>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</si>
  <si>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</si>
  <si>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</si>
  <si>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</si>
  <si>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</si>
  <si>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</si>
  <si>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</si>
  <si>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</si>
  <si>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</si>
  <si>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</si>
  <si>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</si>
  <si>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</si>
  <si>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</si>
  <si>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</si>
  <si>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</si>
  <si>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</si>
  <si>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</si>
  <si>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</si>
  <si>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</si>
  <si>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</si>
  <si>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</si>
  <si>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</si>
  <si>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</si>
  <si>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</si>
  <si>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</si>
  <si>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</si>
  <si>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</si>
  <si>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</si>
  <si>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</si>
  <si>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</si>
  <si>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</si>
  <si>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</si>
  <si>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</si>
  <si>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</si>
  <si>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</si>
  <si>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</si>
  <si>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</si>
  <si>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</si>
  <si>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</si>
  <si>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</si>
  <si>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</si>
  <si>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</si>
  <si>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</si>
  <si>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</si>
  <si>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</si>
  <si>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</si>
  <si>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</si>
  <si>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</si>
  <si>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</si>
  <si>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</si>
  <si>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</si>
  <si>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</si>
  <si>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</si>
  <si>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</si>
  <si>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</si>
  <si>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</si>
  <si>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</si>
  <si>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</si>
  <si>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</si>
  <si>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</si>
  <si>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</si>
  <si>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</si>
  <si>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</si>
  <si>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</si>
  <si>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</si>
  <si>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</si>
  <si>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</si>
  <si>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</si>
  <si>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</si>
  <si>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</si>
  <si>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</si>
  <si>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</si>
  <si>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</si>
  <si>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</si>
  <si>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</si>
  <si>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</si>
  <si>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</si>
  <si>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</si>
  <si>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</si>
  <si>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</si>
  <si>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</si>
  <si>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</si>
  <si>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</si>
  <si>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</si>
  <si>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</si>
  <si>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</si>
  <si>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</si>
  <si>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</si>
  <si>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</si>
  <si>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</si>
  <si>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</si>
  <si>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</si>
  <si>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</si>
  <si>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</si>
  <si>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</si>
  <si>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</si>
  <si>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</si>
  <si>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</si>
  <si>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</si>
  <si>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</si>
  <si>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</si>
  <si>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</si>
  <si>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</si>
  <si>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</si>
  <si>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</si>
  <si>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</si>
  <si>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</si>
  <si>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</si>
  <si>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</si>
  <si>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</si>
  <si>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</si>
  <si>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</si>
  <si>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</si>
  <si>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</si>
  <si>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</si>
  <si>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</si>
  <si>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</si>
  <si>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</si>
  <si>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</si>
  <si>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</si>
  <si>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</si>
  <si>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</si>
  <si>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</si>
  <si>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</si>
  <si>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</si>
  <si>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</si>
  <si>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</si>
  <si>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</si>
  <si>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</si>
  <si>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</si>
  <si>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</si>
  <si>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</si>
  <si>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</si>
  <si>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</si>
  <si>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</si>
  <si>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</si>
  <si>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</si>
  <si>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</si>
  <si>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</si>
  <si>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</si>
  <si>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</si>
  <si>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</si>
  <si>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</si>
  <si>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</si>
  <si>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</si>
  <si>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</si>
  <si>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</si>
  <si>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</si>
  <si>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</si>
  <si>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</si>
  <si>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</si>
  <si>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</si>
  <si>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</si>
  <si>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</si>
  <si>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</si>
  <si>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</si>
  <si>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</si>
  <si>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</si>
  <si>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</si>
  <si>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</si>
  <si>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</si>
  <si>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</si>
  <si>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</si>
  <si>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</si>
  <si>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</si>
  <si>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</si>
  <si>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</si>
  <si>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</si>
  <si>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</si>
  <si>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</si>
  <si>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</si>
  <si>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</si>
  <si>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</si>
  <si>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</si>
  <si>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</si>
  <si>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</si>
  <si>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</si>
  <si>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</si>
  <si>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</si>
  <si>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</si>
  <si>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</si>
  <si>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</si>
  <si>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</si>
  <si>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</si>
  <si>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</si>
  <si>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</si>
  <si>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</si>
  <si>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</si>
  <si>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</si>
  <si>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</si>
  <si>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</si>
  <si>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</si>
  <si>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</si>
  <si>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</si>
  <si>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</si>
  <si>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</si>
  <si>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</si>
  <si>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</si>
  <si>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</si>
  <si>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</si>
  <si>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</si>
  <si>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</si>
  <si>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</si>
  <si>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</si>
  <si>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</si>
  <si>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</si>
  <si>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</si>
  <si>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</si>
  <si>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</si>
  <si>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</si>
  <si>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</si>
  <si>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</si>
  <si>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</si>
  <si>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</si>
  <si>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</si>
  <si>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</si>
  <si>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</si>
  <si>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</si>
  <si>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</si>
  <si>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</si>
  <si>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</si>
  <si>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</si>
  <si>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</si>
  <si>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</si>
  <si>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</si>
  <si>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</si>
  <si>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</si>
  <si>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</si>
  <si>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</si>
  <si>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</si>
  <si>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</si>
  <si>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</si>
  <si>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</si>
  <si>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</si>
  <si>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</si>
  <si>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</si>
  <si>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</si>
  <si>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</si>
  <si>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</si>
  <si>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</si>
  <si>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</si>
  <si>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</si>
  <si>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</si>
  <si>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</si>
  <si>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</si>
  <si>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</si>
  <si>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</si>
  <si>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</si>
  <si>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</si>
  <si>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</si>
  <si>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</si>
  <si>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</si>
  <si>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</si>
  <si>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</si>
  <si>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</si>
  <si>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</si>
  <si>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</si>
  <si>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</si>
  <si>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</si>
  <si>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</si>
  <si>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</si>
  <si>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</si>
  <si>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</si>
  <si>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</si>
  <si>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</si>
  <si>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</si>
  <si>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</si>
  <si>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</si>
  <si>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</si>
  <si>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</si>
  <si>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</si>
  <si>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</si>
  <si>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</si>
  <si>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</si>
  <si>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</si>
  <si>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</si>
  <si>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</si>
  <si>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</si>
  <si>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</si>
  <si>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</si>
  <si>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</si>
  <si>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</si>
  <si>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</si>
  <si>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</si>
  <si>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</si>
  <si>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</si>
  <si>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</si>
  <si>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</si>
  <si>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</si>
  <si>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</si>
  <si>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</si>
  <si>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</si>
  <si>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</si>
  <si>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</si>
  <si>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</si>
  <si>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</si>
  <si>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</si>
  <si>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</si>
  <si>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</si>
  <si>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</si>
  <si>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</si>
  <si>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</si>
  <si>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</si>
  <si>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</si>
  <si>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</si>
  <si>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</si>
  <si>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</si>
  <si>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</si>
  <si>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</si>
  <si>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</si>
  <si>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</si>
  <si>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</si>
  <si>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</si>
  <si>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</si>
  <si>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</si>
  <si>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</si>
  <si>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</si>
  <si>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</si>
  <si>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</si>
  <si>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</si>
  <si>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</si>
  <si>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</si>
  <si>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</si>
  <si>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</si>
  <si>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</si>
  <si>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</si>
  <si>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</si>
  <si>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</si>
  <si>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</si>
  <si>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</si>
  <si>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</si>
  <si>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</si>
  <si>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</si>
  <si>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</si>
  <si>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</si>
  <si>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</si>
  <si>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</si>
  <si>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</si>
  <si>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</si>
  <si>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</si>
  <si>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</si>
  <si>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</si>
  <si>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</si>
  <si>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</si>
  <si>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</si>
  <si>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</si>
  <si>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</si>
  <si>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</si>
  <si>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</si>
  <si>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</si>
  <si>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</si>
  <si>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</si>
  <si>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</si>
  <si>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</si>
  <si>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</si>
  <si>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</si>
  <si>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</si>
  <si>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</si>
  <si>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</si>
  <si>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</si>
  <si>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</si>
  <si>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</si>
  <si>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</si>
  <si>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</si>
  <si>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</si>
  <si>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</si>
  <si>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</si>
  <si>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</si>
  <si>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</si>
  <si>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</si>
  <si>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</si>
  <si>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</si>
  <si>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</si>
  <si>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</si>
  <si>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</si>
  <si>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</si>
  <si>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</si>
  <si>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</si>
  <si>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</si>
  <si>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</si>
  <si>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</si>
  <si>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</si>
  <si>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</si>
  <si>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</si>
  <si>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</si>
  <si>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</si>
  <si>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</si>
  <si>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</si>
  <si>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</si>
  <si>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</si>
  <si>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</si>
  <si>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</si>
  <si>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</si>
  <si>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</si>
  <si>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</si>
  <si>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</si>
  <si>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</si>
  <si>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</si>
  <si>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</si>
  <si>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</si>
  <si>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</si>
  <si>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</si>
  <si>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</si>
  <si>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</si>
  <si>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</si>
  <si>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</si>
  <si>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</si>
  <si>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</si>
  <si>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</si>
  <si>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</si>
  <si>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</si>
  <si>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</si>
  <si>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</si>
  <si>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</si>
  <si>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</si>
  <si>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</si>
  <si>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</si>
  <si>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</si>
  <si>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</si>
  <si>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</si>
  <si>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</si>
  <si>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</si>
  <si>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</si>
  <si>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</si>
  <si>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</si>
  <si>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</si>
  <si>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</si>
  <si>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</si>
  <si>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</si>
  <si>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</si>
  <si>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</si>
  <si>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</si>
  <si>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</si>
  <si>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</si>
  <si>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</si>
  <si>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</si>
  <si>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</si>
  <si>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</si>
  <si>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</si>
  <si>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</si>
  <si>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</si>
  <si>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</si>
  <si>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</si>
  <si>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</si>
  <si>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</si>
  <si>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</si>
  <si>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</si>
  <si>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</si>
  <si>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</si>
  <si>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</si>
  <si>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</si>
  <si>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</si>
  <si>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</si>
  <si>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</si>
  <si>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</si>
  <si>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</si>
  <si>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</si>
  <si>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</si>
  <si>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</si>
  <si>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</si>
  <si>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</si>
  <si>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</si>
  <si>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</si>
  <si>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</si>
  <si>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</si>
  <si>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</si>
  <si>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</si>
  <si>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</si>
  <si>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</si>
  <si>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</si>
  <si>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</si>
  <si>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</si>
  <si>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</si>
  <si>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</si>
  <si>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</si>
  <si>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</si>
  <si>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</si>
  <si>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</si>
  <si>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</si>
  <si>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</si>
  <si>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</si>
  <si>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</si>
  <si>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</si>
  <si>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</si>
  <si>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</si>
  <si>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</si>
  <si>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</si>
  <si>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</si>
  <si>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</si>
  <si>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</si>
  <si>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</si>
  <si>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</si>
  <si>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</si>
  <si>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</si>
  <si>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</si>
  <si>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</si>
  <si>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</si>
  <si>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</si>
  <si>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</si>
  <si>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</si>
  <si>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</si>
  <si>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</si>
  <si>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</si>
  <si>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</si>
  <si>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</si>
  <si>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</si>
  <si>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</si>
  <si>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</si>
  <si>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</si>
  <si>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</si>
  <si>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</si>
  <si>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</si>
  <si>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</si>
  <si>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</si>
  <si>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</si>
  <si>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</si>
  <si>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</si>
  <si>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</si>
  <si>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</si>
  <si>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</si>
  <si>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</si>
  <si>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</si>
  <si>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</si>
  <si>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</si>
  <si>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</si>
  <si>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</si>
  <si>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</si>
  <si>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</si>
  <si>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</si>
  <si>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</si>
  <si>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</si>
  <si>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</si>
  <si>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</si>
  <si>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</si>
  <si>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</si>
  <si>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</si>
  <si>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</si>
  <si>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</si>
  <si>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</si>
  <si>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</si>
  <si>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</si>
  <si>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</si>
  <si>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</si>
  <si>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</si>
  <si>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</si>
  <si>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</si>
  <si>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</si>
  <si>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</si>
  <si>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</si>
  <si>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</si>
  <si>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</si>
  <si>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</si>
  <si>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</si>
  <si>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</si>
  <si>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</si>
  <si>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</si>
  <si>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</si>
  <si>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</si>
  <si>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</si>
  <si>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</si>
  <si>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</si>
  <si>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</si>
  <si>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</si>
  <si>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</si>
  <si>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</si>
  <si>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</si>
  <si>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</si>
  <si>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</si>
  <si>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</si>
  <si>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</si>
  <si>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</si>
  <si>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</si>
  <si>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</si>
  <si>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</si>
  <si>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</si>
  <si>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</si>
  <si>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</si>
  <si>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</si>
  <si>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</si>
  <si>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</si>
  <si>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</si>
  <si>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</si>
  <si>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</si>
  <si>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</si>
  <si>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</si>
  <si>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</si>
  <si>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</si>
  <si>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</si>
  <si>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</si>
  <si>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</si>
  <si>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</si>
  <si>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</si>
  <si>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</si>
  <si>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</si>
  <si>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</si>
  <si>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</si>
  <si>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</si>
  <si>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</si>
  <si>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</si>
  <si>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</si>
  <si>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</si>
  <si>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</si>
  <si>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</si>
  <si>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</si>
  <si>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</si>
  <si>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</si>
  <si>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</si>
  <si>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</si>
  <si>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</si>
  <si>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</si>
  <si>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</si>
  <si>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</si>
  <si>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</si>
  <si>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</si>
  <si>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</si>
  <si>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</si>
  <si>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</si>
  <si>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</si>
  <si>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</si>
  <si>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</si>
  <si>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</si>
  <si>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</si>
  <si>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</si>
  <si>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</si>
  <si>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</si>
  <si>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</si>
  <si>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</si>
  <si>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</si>
  <si>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</si>
  <si>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</si>
  <si>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</si>
  <si>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</si>
  <si>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</si>
  <si>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</si>
  <si>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</si>
  <si>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</si>
  <si>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</si>
  <si>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</si>
  <si>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</si>
  <si>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</si>
  <si>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</si>
  <si>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</si>
  <si>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</si>
  <si>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</si>
  <si>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</si>
  <si>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</si>
  <si>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</si>
  <si>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</si>
  <si>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</si>
  <si>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</si>
  <si>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</si>
  <si>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</si>
  <si>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</si>
  <si>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</si>
  <si>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</si>
  <si>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</si>
  <si>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</si>
  <si>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</si>
  <si>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</si>
  <si>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</si>
  <si>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</si>
  <si>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</si>
  <si>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</si>
  <si>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</si>
  <si>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</si>
  <si>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</si>
  <si>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</si>
  <si>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</si>
  <si>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</si>
  <si>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</si>
  <si>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</si>
  <si>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</si>
  <si>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</si>
  <si>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</si>
  <si>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</si>
  <si>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</si>
  <si>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</si>
  <si>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</si>
  <si>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</si>
  <si>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</si>
  <si>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</si>
  <si>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</si>
  <si>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</si>
  <si>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</si>
  <si>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</si>
  <si>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</si>
  <si>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</si>
  <si>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</si>
  <si>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</si>
  <si>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</si>
  <si>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</si>
  <si>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</si>
  <si>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</si>
  <si>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</si>
  <si>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</si>
  <si>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</si>
  <si>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</si>
  <si>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</si>
  <si>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</si>
  <si>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</si>
  <si>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</si>
  <si>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</si>
  <si>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</si>
  <si>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</si>
  <si>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</si>
  <si>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</si>
  <si>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</si>
  <si>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</si>
  <si>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</si>
  <si>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</si>
  <si>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</si>
  <si>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</si>
  <si>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</si>
  <si>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</si>
  <si>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</si>
  <si>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</si>
  <si>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</si>
  <si>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</si>
  <si>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</si>
  <si>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</si>
  <si>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</si>
  <si>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</si>
  <si>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</si>
  <si>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</si>
  <si>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</si>
  <si>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</si>
  <si>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</si>
  <si>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</si>
  <si>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</si>
  <si>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</si>
  <si>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</si>
  <si>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</si>
  <si>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</si>
  <si>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</si>
  <si>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</si>
  <si>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</si>
  <si>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</si>
  <si>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</si>
  <si>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</si>
  <si>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</si>
  <si>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</si>
  <si>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</si>
  <si>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</si>
  <si>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</si>
  <si>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</si>
  <si>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</si>
  <si>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</si>
  <si>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</si>
  <si>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</si>
  <si>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</si>
  <si>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</si>
  <si>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</si>
  <si>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</si>
  <si>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</si>
  <si>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</si>
  <si>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</si>
  <si>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</si>
  <si>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</si>
  <si>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</si>
  <si>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</si>
  <si>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</si>
  <si>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</si>
  <si>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</si>
  <si>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</si>
  <si>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</si>
  <si>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</si>
  <si>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</si>
  <si>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</si>
  <si>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</si>
  <si>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</si>
  <si>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</si>
  <si>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</si>
  <si>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</si>
  <si>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</si>
  <si>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</si>
  <si>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</si>
  <si>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</si>
  <si>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</si>
  <si>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</si>
  <si>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</si>
  <si>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</si>
  <si>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</si>
  <si>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</si>
  <si>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</si>
  <si>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</si>
  <si>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</si>
  <si>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</si>
  <si>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</si>
  <si>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</si>
  <si>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</si>
  <si>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</si>
  <si>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</si>
  <si>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</si>
  <si>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</si>
  <si>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</si>
  <si>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</si>
  <si>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</si>
  <si>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</si>
  <si>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</si>
  <si>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</si>
  <si>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</si>
  <si>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</si>
  <si>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</si>
  <si>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</si>
  <si>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</si>
  <si>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</si>
  <si>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</si>
  <si>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</si>
  <si>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</si>
  <si>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</si>
  <si>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</si>
  <si>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</si>
  <si>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</si>
  <si>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</si>
  <si>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</si>
  <si>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</si>
  <si>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</si>
  <si>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</si>
  <si>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</si>
  <si>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</si>
  <si>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</si>
  <si>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</si>
  <si>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</si>
  <si>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</si>
  <si>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</si>
  <si>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</si>
  <si>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</si>
  <si>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</si>
  <si>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</si>
  <si>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</si>
  <si>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</si>
  <si>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</si>
  <si>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</si>
  <si>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</si>
  <si>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</si>
  <si>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</si>
  <si>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</si>
  <si>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</si>
  <si>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</si>
  <si>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</si>
  <si>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</si>
  <si>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</si>
  <si>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</si>
  <si>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</si>
  <si>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</si>
  <si>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</si>
  <si>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</si>
  <si>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</si>
  <si>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</si>
  <si>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</si>
  <si>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</si>
  <si>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</si>
  <si>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</si>
  <si>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</si>
  <si>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</si>
  <si>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</si>
  <si>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</si>
  <si>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</si>
  <si>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</si>
  <si>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</si>
  <si>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</si>
  <si>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</si>
  <si>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</si>
  <si>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</si>
  <si>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</si>
  <si>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</si>
  <si>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</si>
  <si>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</si>
  <si>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</si>
  <si>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</si>
  <si>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</si>
  <si>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</si>
  <si>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</si>
  <si>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</si>
  <si>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</si>
  <si>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</si>
  <si>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</si>
  <si>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</si>
  <si>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</si>
  <si>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</si>
  <si>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</si>
  <si>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</si>
  <si>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</si>
  <si>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</si>
  <si>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</si>
  <si>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</si>
  <si>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</si>
  <si>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</si>
  <si>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</si>
  <si>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</si>
  <si>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</si>
  <si>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</si>
  <si>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</si>
  <si>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</si>
  <si>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</si>
  <si>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</si>
  <si>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</si>
  <si>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</si>
  <si>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</si>
  <si>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</si>
  <si>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</si>
  <si>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</si>
  <si>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</si>
  <si>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</si>
  <si>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</si>
  <si>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</si>
  <si>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</si>
  <si>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</si>
  <si>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</si>
  <si>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</si>
  <si>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</si>
  <si>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</si>
  <si>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</si>
  <si>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</si>
  <si>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</si>
  <si>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</si>
  <si>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</si>
  <si>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</si>
  <si>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</si>
  <si>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</si>
  <si>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</si>
  <si>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</si>
  <si>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</si>
  <si>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</si>
  <si>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</si>
  <si>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</si>
  <si>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</si>
  <si>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</si>
  <si>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</si>
  <si>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</si>
  <si>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</si>
  <si>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</si>
  <si>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</si>
  <si>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</si>
  <si>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</si>
  <si>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</si>
  <si>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</si>
  <si>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</si>
  <si>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</si>
  <si>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</si>
  <si>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</si>
  <si>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</si>
  <si>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</si>
  <si>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</si>
  <si>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</si>
  <si>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</si>
  <si>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</si>
  <si>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</si>
  <si>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</si>
  <si>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</si>
  <si>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</si>
  <si>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</si>
  <si>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</si>
  <si>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</si>
  <si>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</si>
  <si>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</si>
  <si>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</si>
  <si>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</si>
  <si>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</si>
  <si>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</si>
  <si>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</si>
  <si>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</si>
  <si>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</si>
  <si>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</si>
  <si>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</si>
  <si>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</si>
  <si>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</si>
  <si>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</si>
  <si>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</si>
  <si>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</si>
  <si>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</si>
  <si>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</si>
  <si>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</si>
  <si>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</si>
  <si>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</si>
  <si>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</si>
  <si>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</si>
  <si>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</si>
  <si>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</si>
  <si>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</si>
  <si>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</si>
  <si>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</si>
  <si>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</si>
  <si>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</si>
  <si>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</si>
  <si>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</si>
  <si>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</si>
  <si>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</si>
  <si>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</si>
  <si>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</si>
  <si>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</si>
  <si>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</si>
  <si>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</si>
  <si>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</si>
  <si>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</si>
  <si>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</si>
  <si>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</si>
  <si>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</si>
  <si>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</si>
  <si>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</si>
  <si>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</si>
  <si>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</si>
  <si>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</si>
  <si>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</si>
  <si>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</si>
  <si>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</si>
  <si>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</si>
  <si>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</si>
  <si>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</si>
  <si>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</si>
  <si>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</si>
  <si>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</si>
  <si>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</si>
  <si>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</si>
  <si>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</si>
  <si>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</si>
  <si>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</si>
  <si>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</si>
  <si>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</si>
  <si>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</si>
  <si>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</si>
  <si>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</si>
  <si>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</si>
  <si>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</si>
  <si>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</si>
  <si>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</si>
  <si>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</si>
  <si>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</si>
  <si>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</si>
  <si>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</si>
  <si>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</si>
  <si>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</si>
  <si>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</si>
  <si>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</si>
  <si>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</si>
  <si>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</si>
  <si>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</si>
  <si>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</si>
  <si>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</si>
  <si>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</si>
  <si>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</si>
  <si>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</si>
  <si>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</si>
  <si>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</si>
  <si>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</si>
  <si>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</si>
  <si>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</si>
  <si>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</si>
  <si>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</si>
  <si>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</si>
  <si>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</si>
  <si>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</si>
  <si>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</si>
  <si>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</si>
  <si>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</si>
  <si>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</si>
  <si>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</si>
  <si>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</si>
  <si>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</si>
  <si>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</si>
  <si>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</si>
  <si>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</si>
  <si>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</si>
  <si>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</si>
  <si>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</si>
  <si>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</si>
  <si>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</si>
  <si>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</si>
  <si>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</si>
  <si>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</si>
  <si>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</si>
  <si>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</si>
  <si>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</si>
  <si>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</si>
  <si>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</si>
  <si>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</si>
  <si>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</si>
  <si>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</si>
  <si>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</si>
  <si>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</si>
  <si>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</si>
  <si>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</si>
  <si>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</si>
  <si>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</si>
  <si>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</si>
  <si>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</si>
  <si>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</si>
  <si>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</si>
  <si>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</si>
  <si>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</si>
  <si>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</si>
  <si>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</si>
  <si>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</si>
  <si>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</si>
  <si>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</si>
  <si>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</si>
  <si>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</si>
  <si>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</si>
  <si>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</si>
  <si>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</si>
  <si>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</si>
  <si>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</si>
  <si>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</si>
  <si>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</si>
  <si>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</si>
  <si>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</si>
  <si>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</si>
  <si>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</si>
  <si>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</si>
  <si>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</si>
  <si>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</si>
  <si>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</si>
  <si>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</si>
  <si>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</si>
  <si>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</si>
  <si>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</si>
  <si>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</si>
  <si>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</si>
  <si>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</si>
  <si>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</si>
  <si>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</si>
  <si>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</si>
  <si>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</si>
  <si>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</si>
  <si>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</si>
  <si>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</si>
  <si>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</si>
  <si>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</si>
  <si>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</si>
  <si>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</si>
  <si>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</si>
  <si>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</si>
  <si>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</si>
  <si>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</si>
  <si>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</si>
  <si>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</si>
  <si>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</si>
  <si>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</si>
  <si>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</si>
  <si>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</si>
  <si>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</si>
  <si>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</si>
  <si>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</si>
  <si>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</si>
  <si>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</si>
  <si>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</si>
  <si>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</si>
  <si>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</si>
  <si>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</si>
  <si>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</si>
  <si>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</si>
  <si>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</si>
  <si>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</si>
  <si>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</si>
  <si>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</si>
  <si>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</si>
  <si>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</si>
  <si>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</si>
  <si>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</si>
  <si>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</si>
  <si>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</si>
  <si>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</si>
  <si>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</si>
  <si>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</si>
  <si>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</si>
  <si>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</si>
  <si>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</si>
  <si>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</si>
  <si>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</si>
  <si>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</si>
  <si>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</si>
  <si>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</si>
  <si>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</si>
  <si>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</si>
  <si>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</si>
  <si>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</si>
  <si>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</si>
  <si>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</si>
  <si>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</si>
  <si>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</si>
  <si>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</si>
  <si>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</si>
  <si>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</si>
  <si>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</si>
  <si>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</si>
  <si>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</si>
  <si>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</si>
  <si>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</si>
  <si>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</si>
  <si>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</si>
  <si>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</si>
  <si>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</si>
  <si>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</si>
  <si>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</si>
  <si>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</si>
  <si>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</si>
  <si>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</si>
  <si>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</si>
  <si>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</si>
  <si>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</si>
  <si>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</si>
  <si>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</si>
  <si>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</si>
  <si>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</si>
  <si>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</si>
  <si>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</si>
  <si>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</si>
  <si>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</si>
  <si>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</si>
  <si>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</si>
  <si>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</si>
  <si>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</si>
  <si>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</si>
  <si>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</si>
  <si>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</si>
  <si>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</si>
  <si>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</si>
  <si>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</si>
  <si>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</si>
  <si>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</si>
  <si>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</si>
  <si>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</si>
  <si>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</si>
  <si>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</si>
  <si>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</si>
  <si>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</si>
  <si>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</si>
  <si>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</si>
  <si>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</si>
  <si>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</si>
  <si>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</si>
  <si>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</si>
  <si>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</si>
  <si>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</si>
  <si>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</si>
  <si>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</si>
  <si>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</si>
  <si>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</si>
  <si>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</si>
  <si>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</si>
  <si>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</si>
  <si>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</si>
  <si>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</si>
  <si>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</si>
  <si>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</si>
  <si>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</si>
  <si>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</si>
  <si>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</si>
  <si>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</si>
  <si>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</si>
  <si>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</si>
  <si>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</si>
  <si>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</si>
  <si>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</si>
  <si>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</si>
  <si>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</si>
  <si>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</si>
  <si>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</si>
  <si>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</si>
  <si>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</si>
  <si>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</si>
  <si>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</si>
  <si>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</si>
  <si>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</si>
  <si>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</si>
  <si>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</si>
  <si>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</si>
  <si>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</si>
  <si>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</si>
  <si>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</si>
  <si>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</si>
  <si>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</si>
  <si>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</si>
  <si>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</si>
  <si>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</si>
  <si>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</si>
  <si>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</si>
  <si>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</si>
  <si>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</si>
  <si>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</si>
  <si>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</si>
  <si>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</si>
  <si>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</si>
  <si>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</si>
  <si>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</si>
  <si>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</si>
  <si>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</si>
  <si>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</si>
  <si>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</si>
  <si>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</si>
  <si>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</si>
  <si>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</si>
  <si>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</si>
  <si>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</si>
  <si>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</si>
  <si>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</si>
  <si>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</si>
  <si>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</si>
  <si>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</si>
  <si>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</si>
  <si>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</si>
  <si>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</si>
  <si>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</si>
  <si>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</si>
  <si>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</si>
  <si>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</si>
  <si>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</si>
  <si>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</si>
  <si>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</si>
  <si>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</si>
  <si>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</si>
  <si>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</si>
  <si>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</si>
  <si>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</si>
  <si>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</si>
  <si>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</si>
  <si>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</si>
  <si>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</si>
  <si>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</si>
  <si>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</si>
  <si>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</si>
  <si>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</si>
  <si>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</si>
  <si>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</si>
  <si>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</si>
  <si>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</si>
  <si>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</si>
  <si>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</si>
  <si>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</si>
  <si>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</si>
  <si>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</si>
  <si>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</si>
  <si>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</si>
  <si>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</si>
  <si>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</si>
  <si>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</si>
  <si>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</si>
  <si>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</si>
  <si>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</si>
  <si>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</si>
  <si>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</si>
  <si>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</si>
  <si>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</si>
  <si>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</si>
  <si>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</si>
  <si>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</si>
  <si>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</si>
  <si>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</si>
  <si>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</si>
  <si>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</si>
  <si>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</si>
  <si>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</si>
  <si>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</si>
  <si>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</si>
  <si>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</si>
  <si>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</si>
  <si>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</si>
  <si>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</si>
  <si>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</si>
  <si>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</si>
  <si>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</si>
  <si>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</si>
  <si>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</si>
  <si>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</si>
  <si>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</si>
  <si>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</si>
  <si>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</si>
  <si>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</si>
  <si>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</si>
  <si>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</si>
  <si>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</si>
  <si>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</si>
  <si>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</si>
  <si>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</si>
  <si>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</si>
  <si>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</si>
  <si>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</si>
  <si>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</si>
  <si>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</si>
  <si>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</si>
  <si>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</si>
  <si>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</si>
  <si>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</si>
  <si>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</si>
  <si>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</si>
  <si>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</si>
  <si>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</si>
  <si>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</si>
  <si>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</si>
  <si>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</si>
  <si>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</si>
  <si>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</si>
  <si>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</si>
  <si>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</si>
  <si>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</si>
  <si>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</si>
  <si>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</si>
  <si>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</si>
  <si>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</si>
  <si>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</si>
  <si>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</si>
  <si>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</si>
  <si>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</si>
  <si>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</si>
  <si>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</si>
  <si>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</si>
  <si>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</si>
  <si>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</si>
  <si>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</si>
  <si>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</si>
  <si>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</si>
  <si>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</si>
  <si>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</si>
  <si>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</si>
  <si>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</si>
  <si>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</si>
  <si>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</si>
  <si>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</si>
  <si>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</si>
  <si>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</si>
  <si>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</si>
  <si>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</si>
  <si>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</si>
  <si>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</si>
  <si>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</si>
  <si>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</si>
  <si>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</si>
  <si>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</si>
  <si>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</si>
  <si>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</si>
  <si>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</si>
  <si>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</si>
  <si>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</si>
  <si>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</si>
  <si>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</si>
  <si>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</si>
  <si>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</si>
  <si>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</si>
  <si>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</si>
  <si>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</si>
  <si>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</si>
  <si>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</si>
  <si>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</si>
  <si>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</si>
  <si>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</si>
  <si>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</si>
  <si>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</si>
  <si>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</si>
  <si>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</si>
  <si>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</si>
  <si>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</si>
  <si>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</si>
  <si>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</si>
  <si>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</si>
  <si>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</si>
  <si>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</si>
  <si>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</si>
  <si>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</si>
  <si>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</si>
  <si>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</si>
  <si>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</si>
  <si>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</si>
  <si>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</si>
  <si>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</si>
  <si>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</si>
  <si>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</si>
  <si>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</si>
  <si>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</si>
  <si>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</si>
  <si>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</si>
  <si>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</si>
  <si>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</si>
  <si>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</si>
  <si>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</si>
  <si>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</si>
  <si>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</si>
  <si>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</si>
  <si>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</si>
  <si>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</si>
  <si>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</si>
  <si>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</si>
  <si>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</si>
  <si>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</si>
  <si>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</si>
  <si>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</si>
  <si>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</si>
  <si>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</si>
  <si>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</si>
  <si>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</si>
  <si>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</si>
  <si>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</si>
  <si>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</si>
  <si>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</si>
  <si>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</si>
  <si>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</si>
  <si>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</si>
  <si>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</si>
  <si>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</si>
  <si>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</si>
  <si>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</si>
  <si>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</si>
  <si>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</si>
  <si>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</si>
  <si>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</si>
  <si>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</si>
  <si>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</si>
  <si>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</si>
  <si>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</si>
  <si>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</si>
  <si>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</si>
  <si>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</si>
  <si>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</si>
  <si>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</si>
  <si>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</si>
  <si>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</si>
  <si>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</si>
  <si>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</si>
  <si>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</si>
  <si>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</si>
  <si>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</si>
  <si>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</si>
  <si>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</si>
  <si>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</si>
  <si>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</si>
  <si>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</si>
  <si>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</si>
  <si>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</si>
  <si>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</si>
  <si>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</si>
  <si>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</si>
  <si>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</si>
  <si>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</si>
  <si>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</si>
  <si>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</si>
  <si>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</si>
  <si>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</si>
  <si>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</si>
  <si>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</si>
  <si>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</si>
  <si>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</si>
  <si>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</si>
  <si>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</si>
  <si>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</si>
  <si>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</si>
  <si>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</si>
  <si>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</si>
  <si>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</si>
  <si>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</si>
  <si>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</si>
  <si>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</si>
  <si>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</si>
  <si>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</si>
  <si>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</si>
  <si>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</si>
  <si>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</si>
  <si>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</si>
  <si>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</si>
  <si>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</si>
  <si>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</si>
  <si>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</si>
  <si>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</si>
  <si>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</si>
  <si>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</si>
  <si>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</si>
  <si>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</si>
  <si>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</si>
  <si>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</si>
  <si>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</si>
  <si>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</si>
  <si>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</si>
  <si>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</si>
  <si>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</si>
  <si>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</si>
  <si>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</si>
  <si>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</si>
  <si>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</si>
  <si>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</si>
  <si>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</si>
  <si>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</si>
  <si>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</si>
  <si>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</si>
  <si>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</si>
  <si>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</si>
  <si>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</si>
  <si>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</si>
  <si>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</si>
  <si>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</si>
  <si>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</si>
  <si>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</si>
  <si>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</si>
  <si>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</si>
  <si>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</si>
  <si>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</si>
  <si>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</si>
  <si>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</si>
  <si>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</si>
  <si>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</si>
  <si>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</si>
  <si>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</si>
  <si>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</si>
  <si>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</si>
  <si>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</si>
  <si>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</si>
  <si>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</si>
  <si>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</si>
  <si>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</si>
  <si>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</si>
  <si>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</si>
  <si>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</si>
  <si>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</si>
  <si>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</si>
  <si>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</si>
  <si>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</si>
  <si>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</si>
  <si>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</si>
  <si>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</si>
  <si>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</si>
  <si>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</si>
  <si>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</si>
  <si>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</si>
  <si>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</si>
  <si>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</si>
  <si>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</si>
  <si>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</si>
  <si>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</si>
  <si>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</si>
  <si>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</si>
  <si>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</si>
  <si>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</si>
  <si>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</si>
  <si>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</si>
  <si>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</si>
  <si>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</si>
  <si>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</si>
  <si>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</si>
  <si>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</si>
  <si>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</si>
  <si>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</si>
  <si>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</si>
  <si>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</si>
  <si>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</si>
  <si>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</si>
  <si>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</si>
  <si>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</si>
  <si>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</si>
  <si>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</si>
  <si>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</si>
  <si>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</si>
  <si>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</si>
  <si>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</si>
  <si>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</si>
  <si>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</si>
  <si>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</si>
  <si>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</si>
  <si>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</si>
  <si>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</si>
  <si>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</si>
  <si>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</si>
  <si>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</si>
  <si>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</si>
  <si>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</si>
  <si>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</si>
  <si>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</si>
  <si>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</si>
  <si>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</si>
  <si>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</si>
  <si>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</si>
  <si>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</si>
  <si>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</si>
  <si>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</si>
  <si>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</si>
  <si>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</si>
  <si>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</si>
  <si>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</si>
  <si>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</si>
  <si>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</si>
  <si>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</si>
  <si>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</si>
  <si>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</si>
  <si>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</si>
  <si>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</si>
  <si>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</si>
  <si>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</si>
  <si>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</si>
  <si>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</si>
  <si>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</si>
  <si>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</si>
  <si>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</si>
  <si>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</si>
  <si>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</si>
  <si>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</si>
  <si>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</si>
  <si>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</si>
  <si>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</si>
  <si>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</si>
  <si>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</si>
  <si>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</si>
  <si>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</si>
  <si>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</si>
  <si>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</si>
  <si>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</si>
  <si>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</si>
  <si>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</si>
  <si>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</si>
  <si>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</si>
  <si>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</si>
  <si>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</si>
  <si>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</si>
  <si>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</si>
  <si>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</si>
  <si>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</si>
  <si>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</si>
  <si>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</si>
  <si>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</si>
  <si>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</si>
  <si>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</si>
  <si>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</si>
  <si>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</si>
  <si>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</si>
  <si>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</si>
  <si>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</si>
  <si>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</si>
  <si>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</si>
  <si>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</si>
  <si>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</si>
  <si>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</si>
  <si>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</si>
  <si>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</si>
  <si>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</si>
  <si>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</si>
  <si>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</si>
  <si>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</si>
  <si>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</si>
  <si>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</si>
  <si>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</si>
  <si>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</si>
  <si>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</si>
  <si>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</si>
  <si>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</si>
  <si>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</si>
  <si>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</si>
  <si>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</si>
  <si>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</si>
  <si>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</si>
  <si>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</si>
  <si>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</si>
  <si>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</si>
  <si>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</si>
  <si>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</si>
  <si>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</si>
  <si>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</si>
  <si>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</si>
  <si>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</si>
  <si>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</si>
  <si>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</si>
  <si>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</si>
  <si>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</si>
  <si>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</si>
  <si>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</si>
  <si>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</si>
  <si>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</si>
  <si>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</si>
  <si>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</si>
  <si>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</si>
  <si>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</si>
  <si>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</si>
  <si>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</si>
  <si>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</si>
  <si>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</si>
  <si>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</si>
  <si>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</si>
  <si>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</si>
  <si>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</si>
  <si>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</si>
  <si>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</si>
  <si>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</si>
  <si>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</si>
  <si>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</si>
  <si>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</si>
  <si>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</si>
  <si>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</si>
  <si>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</si>
  <si>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</si>
  <si>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</si>
  <si>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</si>
  <si>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</si>
  <si>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</si>
  <si>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</si>
  <si>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</si>
  <si>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</si>
  <si>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</si>
  <si>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</si>
  <si>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</si>
  <si>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</si>
  <si>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</si>
  <si>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</si>
  <si>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</si>
  <si>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</si>
  <si>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</si>
  <si>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</si>
  <si>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</si>
  <si>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</si>
  <si>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</si>
  <si>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</si>
  <si>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</si>
  <si>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</si>
  <si>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</si>
  <si>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</si>
  <si>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</si>
  <si>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</si>
  <si>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</si>
  <si>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</si>
  <si>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</si>
  <si>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</si>
  <si>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</si>
  <si>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</si>
  <si>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</si>
  <si>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</si>
  <si>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</si>
  <si>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</si>
  <si>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</si>
  <si>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</si>
  <si>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</si>
  <si>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</si>
  <si>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</si>
  <si>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</si>
  <si>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</si>
  <si>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</si>
  <si>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</si>
  <si>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</si>
  <si>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</si>
  <si>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</si>
  <si>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</si>
  <si>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</si>
  <si>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</si>
  <si>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</si>
  <si>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</si>
  <si>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</si>
  <si>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</si>
  <si>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</si>
  <si>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</si>
  <si>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</si>
  <si>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</si>
  <si>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</si>
  <si>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</si>
  <si>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</si>
  <si>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</si>
  <si>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</si>
  <si>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</si>
  <si>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</si>
  <si>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</si>
  <si>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</si>
  <si>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</si>
  <si>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</si>
  <si>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</si>
  <si>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</si>
  <si>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</si>
  <si>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</si>
  <si>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</si>
  <si>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</si>
  <si>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</si>
  <si>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</si>
  <si>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</si>
  <si>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</si>
  <si>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</si>
  <si>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</si>
  <si>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</si>
  <si>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</si>
  <si>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</si>
  <si>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</si>
  <si>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</si>
  <si>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</si>
  <si>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</si>
  <si>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</si>
  <si>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</si>
  <si>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</si>
  <si>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</si>
  <si>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</si>
  <si>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</si>
  <si>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</si>
  <si>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</si>
  <si>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</si>
  <si>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</si>
  <si>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</si>
  <si>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</si>
  <si>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</si>
  <si>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</si>
  <si>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</si>
  <si>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</si>
  <si>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</si>
  <si>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</si>
  <si>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</si>
  <si>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</si>
  <si>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</si>
  <si>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</si>
  <si>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</si>
  <si>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</si>
  <si>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</si>
  <si>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</si>
  <si>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</si>
  <si>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</si>
  <si>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</si>
  <si>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</si>
  <si>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</si>
  <si>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</si>
  <si>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</si>
  <si>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</si>
  <si>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</si>
  <si>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</si>
  <si>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</si>
  <si>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</si>
  <si>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</si>
  <si>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</si>
  <si>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</si>
  <si>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</si>
  <si>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</si>
  <si>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</si>
  <si>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</si>
  <si>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</si>
  <si>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</si>
  <si>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</si>
  <si>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</si>
  <si>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</si>
  <si>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</si>
  <si>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</si>
  <si>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</si>
  <si>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</si>
  <si>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</si>
  <si>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</si>
  <si>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</si>
  <si>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</si>
  <si>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</si>
  <si>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</si>
  <si>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</si>
  <si>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</si>
  <si>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</si>
  <si>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</si>
  <si>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</si>
  <si>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</si>
  <si>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</si>
  <si>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</si>
  <si>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</si>
  <si>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</si>
  <si>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</si>
  <si>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</si>
  <si>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</si>
  <si>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</si>
  <si>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</si>
  <si>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</si>
  <si>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</si>
  <si>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</si>
  <si>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</si>
  <si>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</si>
  <si>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</si>
  <si>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</si>
  <si>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</si>
  <si>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</si>
  <si>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</si>
  <si>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</si>
  <si>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</si>
  <si>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</si>
  <si>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</si>
  <si>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</si>
  <si>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</si>
  <si>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</si>
  <si>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</si>
  <si>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</si>
  <si>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</si>
  <si>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</si>
  <si>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</si>
  <si>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</si>
  <si>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</si>
  <si>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</si>
  <si>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</si>
  <si>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</si>
  <si>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</si>
  <si>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</si>
  <si>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</si>
  <si>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</si>
  <si>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</si>
  <si>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</si>
  <si>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</si>
  <si>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</si>
  <si>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</si>
  <si>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</si>
  <si>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</si>
  <si>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</si>
  <si>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</si>
  <si>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</si>
  <si>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</si>
  <si>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</si>
  <si>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</si>
  <si>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</si>
  <si>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</si>
  <si>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</si>
  <si>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</si>
  <si>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</si>
  <si>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</si>
  <si>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</si>
  <si>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</si>
  <si>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</si>
  <si>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</si>
  <si>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</si>
  <si>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</si>
  <si>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</si>
  <si>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</si>
  <si>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</si>
  <si>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</si>
  <si>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</si>
  <si>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</si>
  <si>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</si>
  <si>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</si>
  <si>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</si>
  <si>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</si>
  <si>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</si>
  <si>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</si>
  <si>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</si>
  <si>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</si>
  <si>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</si>
  <si>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</si>
  <si>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</si>
  <si>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</si>
  <si>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</si>
  <si>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</si>
  <si>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</si>
  <si>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</si>
  <si>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</si>
  <si>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</si>
  <si>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</si>
  <si>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</si>
  <si>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</si>
  <si>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</si>
  <si>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</si>
  <si>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</si>
  <si>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</si>
  <si>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</si>
  <si>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</si>
  <si>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</si>
  <si>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</si>
  <si>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</si>
  <si>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</si>
  <si>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</si>
  <si>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</si>
  <si>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</si>
  <si>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</si>
  <si>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</si>
  <si>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</si>
  <si>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</si>
  <si>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</si>
  <si>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</si>
  <si>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</si>
  <si>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</si>
  <si>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</si>
  <si>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</si>
  <si>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</si>
  <si>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</si>
  <si>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</si>
  <si>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</si>
  <si>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</si>
  <si>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</si>
  <si>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</si>
  <si>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</si>
  <si>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</si>
  <si>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</si>
  <si>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</si>
  <si>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</si>
  <si>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</si>
  <si>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</si>
  <si>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</si>
  <si>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</si>
  <si>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</si>
  <si>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</si>
  <si>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</si>
  <si>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</si>
  <si>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</si>
  <si>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</si>
  <si>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</si>
  <si>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</si>
  <si>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</si>
  <si>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</si>
  <si>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</si>
  <si>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</si>
  <si>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</si>
  <si>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</si>
  <si>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</si>
  <si>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</si>
  <si>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</si>
  <si>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</si>
  <si>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</si>
  <si>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</si>
  <si>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</si>
  <si>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</si>
  <si>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</si>
  <si>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</si>
  <si>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</si>
  <si>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</si>
  <si>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</si>
  <si>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</si>
  <si>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</si>
  <si>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</si>
  <si>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</si>
  <si>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</si>
  <si>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</si>
  <si>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</si>
  <si>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</si>
  <si>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</si>
  <si>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</si>
  <si>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</si>
  <si>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</si>
  <si>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</si>
  <si>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</si>
  <si>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</si>
  <si>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</si>
  <si>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</si>
  <si>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</si>
  <si>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</si>
  <si>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</si>
  <si>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</si>
  <si>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</si>
  <si>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</si>
  <si>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</si>
  <si>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</si>
  <si>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</si>
  <si>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</si>
  <si>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</si>
  <si>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</si>
  <si>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</si>
  <si>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</si>
  <si>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</si>
  <si>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</si>
  <si>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</si>
  <si>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</si>
  <si>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</si>
  <si>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</si>
  <si>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</si>
  <si>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</si>
  <si>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</si>
  <si>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</si>
  <si>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</si>
  <si>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</si>
  <si>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</si>
  <si>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</si>
  <si>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</si>
  <si>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</si>
  <si>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</si>
  <si>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</si>
  <si>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</si>
  <si>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</si>
  <si>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</si>
  <si>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</si>
  <si>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</si>
  <si>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</si>
  <si>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</si>
  <si>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</si>
  <si>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</si>
  <si>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</si>
  <si>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</si>
  <si>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</si>
  <si>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</si>
  <si>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</si>
  <si>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</si>
  <si>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</si>
  <si>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</si>
  <si>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</si>
  <si>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</si>
  <si>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</si>
  <si>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</si>
  <si>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</si>
  <si>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</si>
  <si>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</si>
  <si>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</si>
  <si>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</si>
  <si>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</si>
  <si>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</si>
  <si>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</si>
  <si>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</si>
  <si>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</si>
  <si>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</si>
  <si>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</si>
  <si>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</si>
  <si>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</si>
  <si>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</si>
  <si>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</si>
  <si>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</si>
  <si>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</si>
  <si>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</si>
  <si>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</si>
  <si>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</si>
  <si>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</si>
  <si>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</si>
  <si>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</si>
  <si>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</si>
  <si>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</si>
  <si>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</si>
  <si>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</si>
  <si>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</si>
  <si>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</si>
  <si>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</si>
  <si>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</si>
  <si>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</si>
  <si>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</si>
  <si>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</si>
  <si>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</si>
  <si>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</si>
  <si>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</si>
  <si>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</si>
  <si>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</si>
  <si>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</si>
  <si>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</si>
  <si>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</si>
  <si>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</si>
  <si>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</si>
  <si>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</si>
  <si>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</si>
  <si>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</si>
  <si>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</si>
  <si>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</si>
  <si>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</si>
  <si>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</si>
  <si>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</si>
  <si>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</si>
  <si>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</si>
  <si>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</si>
  <si>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</si>
  <si>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</si>
  <si>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</si>
  <si>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</si>
  <si>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</si>
  <si>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</si>
  <si>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</si>
  <si>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</si>
  <si>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</si>
  <si>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</si>
  <si>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</si>
  <si>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</si>
  <si>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</si>
  <si>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</si>
  <si>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</si>
  <si>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</si>
  <si>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</si>
  <si>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</si>
  <si>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</si>
  <si>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</si>
  <si>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</si>
  <si>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</si>
  <si>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</si>
  <si>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</si>
  <si>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</si>
  <si>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</si>
  <si>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</si>
  <si>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</si>
  <si>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</si>
  <si>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</si>
  <si>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</si>
  <si>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</si>
  <si>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</si>
  <si>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</si>
  <si>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</si>
  <si>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</si>
  <si>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</si>
  <si>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</si>
  <si>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</si>
  <si>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</si>
  <si>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</si>
  <si>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</si>
  <si>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</si>
  <si>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</si>
  <si>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</si>
  <si>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</si>
  <si>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</si>
  <si>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</si>
  <si>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</si>
  <si>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</si>
  <si>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</si>
  <si>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</si>
  <si>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</si>
  <si>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</si>
  <si>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</si>
  <si>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</si>
  <si>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</si>
  <si>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</si>
  <si>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</si>
  <si>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</si>
  <si>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</si>
  <si>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</si>
  <si>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</si>
  <si>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</si>
  <si>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</si>
  <si>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</si>
  <si>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</si>
  <si>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</si>
  <si>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</si>
  <si>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</si>
  <si>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</si>
  <si>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</si>
  <si>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</si>
  <si>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</si>
  <si>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</si>
  <si>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</si>
  <si>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</si>
  <si>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</si>
  <si>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</si>
  <si>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</si>
  <si>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</si>
  <si>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</si>
  <si>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</si>
  <si>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</si>
  <si>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</si>
  <si>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</si>
  <si>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</si>
  <si>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</si>
  <si>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</si>
  <si>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</si>
  <si>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</si>
  <si>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</si>
  <si>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</si>
  <si>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</si>
  <si>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</si>
  <si>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</si>
  <si>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</si>
  <si>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</si>
  <si>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</si>
  <si>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</si>
  <si>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</si>
  <si>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</si>
  <si>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</si>
  <si>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</si>
  <si>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</si>
  <si>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</si>
  <si>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</si>
  <si>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</si>
  <si>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</si>
  <si>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</si>
  <si>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</si>
  <si>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</si>
  <si>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</si>
  <si>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</si>
  <si>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</si>
  <si>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</si>
  <si>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</si>
  <si>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</si>
  <si>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</si>
  <si>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</si>
  <si>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</si>
  <si>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</si>
  <si>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</si>
  <si>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</si>
  <si>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</si>
  <si>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</si>
  <si>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</si>
  <si>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</si>
  <si>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</si>
  <si>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</si>
  <si>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</si>
  <si>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</si>
  <si>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</si>
  <si>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</si>
  <si>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</si>
  <si>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</si>
  <si>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</si>
  <si>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</si>
  <si>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</si>
  <si>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</si>
  <si>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</si>
  <si>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</si>
  <si>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</si>
  <si>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</si>
  <si>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</si>
  <si>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</si>
  <si>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</si>
  <si>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</si>
  <si>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</si>
  <si>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</si>
  <si>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</si>
  <si>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</si>
  <si>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</si>
  <si>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</si>
  <si>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</si>
  <si>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</si>
  <si>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</si>
  <si>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</si>
  <si>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</si>
  <si>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</si>
  <si>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</si>
  <si>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</si>
  <si>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</si>
  <si>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</si>
  <si>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</si>
  <si>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</si>
  <si>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</si>
  <si>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</si>
  <si>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</si>
  <si>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</si>
  <si>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</si>
  <si>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</si>
  <si>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</si>
  <si>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</si>
  <si>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</si>
  <si>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</si>
  <si>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</si>
  <si>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</si>
  <si>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</si>
  <si>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</si>
  <si>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</si>
  <si>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</si>
  <si>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</si>
  <si>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</si>
  <si>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</si>
  <si>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</si>
  <si>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</si>
  <si>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</si>
  <si>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</si>
  <si>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</si>
  <si>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</si>
  <si>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</si>
  <si>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</si>
  <si>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</si>
  <si>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</si>
  <si>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</si>
  <si>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</si>
  <si>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</si>
  <si>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</si>
  <si>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</si>
  <si>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</si>
  <si>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</si>
  <si>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</si>
  <si>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</si>
  <si>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</si>
  <si>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</si>
  <si>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</si>
  <si>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</si>
  <si>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</si>
  <si>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</si>
  <si>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</si>
  <si>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</si>
  <si>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</si>
  <si>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</si>
  <si>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</si>
  <si>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</si>
  <si>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</si>
  <si>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</si>
  <si>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</si>
  <si>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</si>
  <si>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</si>
  <si>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</si>
  <si>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</si>
  <si>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</si>
  <si>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</si>
  <si>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</si>
  <si>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</si>
  <si>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</si>
  <si>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</si>
  <si>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</si>
  <si>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</si>
  <si>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</si>
  <si>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</si>
  <si>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</si>
  <si>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</si>
  <si>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</si>
  <si>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</si>
  <si>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</si>
  <si>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</si>
  <si>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</si>
  <si>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</si>
  <si>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</si>
  <si>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</si>
  <si>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</si>
  <si>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</si>
  <si>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</si>
  <si>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</si>
  <si>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</si>
  <si>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</si>
  <si>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</si>
  <si>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</si>
  <si>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</si>
  <si>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</si>
  <si>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</si>
  <si>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</si>
  <si>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</si>
  <si>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</si>
  <si>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</si>
  <si>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</si>
  <si>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</si>
  <si>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</si>
  <si>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</si>
  <si>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</si>
  <si>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</si>
  <si>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</si>
  <si>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</si>
  <si>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</si>
  <si>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</si>
  <si>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</si>
  <si>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</si>
  <si>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</si>
  <si>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</si>
  <si>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</si>
  <si>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</si>
  <si>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</si>
  <si>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</si>
  <si>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</si>
  <si>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</si>
  <si>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</si>
  <si>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</si>
  <si>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</si>
  <si>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</si>
  <si>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</si>
  <si>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</si>
  <si>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</si>
  <si>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</si>
  <si>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</si>
  <si>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</si>
  <si>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</si>
  <si>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</si>
  <si>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</si>
  <si>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</si>
  <si>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</si>
  <si>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</si>
  <si>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</si>
  <si>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</si>
  <si>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</si>
  <si>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</si>
  <si>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</si>
  <si>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</si>
  <si>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</si>
  <si>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</si>
  <si>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</si>
  <si>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</si>
  <si>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</si>
  <si>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</si>
  <si>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</si>
  <si>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</si>
  <si>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</si>
  <si>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</si>
  <si>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</si>
  <si>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</si>
  <si>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</si>
  <si>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</si>
  <si>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</si>
  <si>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</si>
  <si>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</si>
  <si>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</si>
  <si>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</si>
  <si>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</si>
  <si>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</si>
  <si>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</si>
  <si>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</si>
  <si>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</si>
  <si>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</si>
  <si>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</si>
  <si>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</si>
  <si>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</si>
  <si>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</si>
  <si>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</si>
  <si>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</si>
  <si>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</si>
  <si>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</si>
  <si>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</si>
  <si>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</si>
  <si>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</si>
  <si>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</si>
  <si>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</si>
  <si>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</si>
  <si>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</si>
  <si>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</si>
  <si>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</si>
  <si>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</si>
  <si>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</si>
  <si>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</si>
  <si>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</si>
  <si>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</si>
  <si>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</si>
  <si>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</si>
  <si>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</si>
  <si>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</si>
  <si>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</si>
  <si>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</si>
  <si>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</si>
  <si>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</si>
  <si>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</si>
  <si>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</si>
  <si>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</si>
  <si>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</si>
  <si>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</si>
  <si>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</si>
  <si>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</si>
  <si>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</si>
  <si>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</si>
  <si>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</si>
  <si>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</si>
  <si>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</si>
  <si>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</si>
  <si>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</si>
  <si>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</si>
  <si>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</si>
  <si>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</si>
  <si>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</si>
  <si>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</si>
  <si>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</si>
  <si>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</si>
  <si>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</si>
  <si>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</si>
  <si>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</si>
  <si>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</si>
  <si>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</si>
  <si>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</si>
  <si>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</si>
  <si>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</si>
  <si>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</si>
  <si>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</si>
  <si>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</si>
  <si>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</si>
  <si>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</si>
  <si>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</si>
  <si>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</si>
  <si>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</si>
  <si>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</si>
  <si>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</si>
  <si>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</si>
  <si>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</si>
  <si>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</si>
  <si>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</si>
  <si>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</si>
  <si>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</si>
  <si>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</si>
  <si>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</si>
  <si>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</si>
  <si>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</si>
  <si>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</si>
  <si>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</si>
  <si>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</si>
  <si>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</si>
  <si>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</si>
  <si>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</si>
  <si>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</si>
  <si>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</si>
  <si>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</si>
  <si>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</si>
  <si>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</si>
  <si>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</si>
  <si>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</si>
  <si>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</si>
  <si>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</si>
  <si>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</si>
  <si>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</si>
  <si>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</si>
  <si>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</si>
  <si>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</si>
  <si>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</si>
  <si>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</si>
  <si>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</si>
  <si>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</si>
  <si>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</si>
  <si>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</si>
  <si>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</si>
  <si>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</si>
  <si>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</si>
  <si>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</si>
  <si>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</si>
  <si>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</si>
  <si>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</si>
  <si>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</si>
  <si>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</si>
  <si>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</si>
  <si>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</si>
  <si>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</si>
  <si>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</si>
  <si>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</si>
  <si>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</si>
  <si>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</si>
  <si>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</si>
  <si>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</si>
  <si>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</si>
  <si>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</si>
  <si>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</si>
  <si>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</si>
  <si>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</si>
  <si>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</si>
  <si>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</si>
  <si>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</si>
  <si>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</si>
  <si>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</si>
  <si>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</si>
  <si>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</si>
  <si>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</si>
  <si>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</si>
  <si>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</si>
  <si>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</si>
  <si>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</si>
  <si>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</si>
  <si>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</si>
  <si>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</si>
  <si>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</si>
  <si>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</si>
  <si>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</si>
  <si>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</si>
  <si>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</si>
  <si>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</si>
  <si>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</si>
  <si>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</si>
  <si>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</si>
  <si>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</si>
  <si>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</si>
  <si>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</si>
  <si>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</si>
  <si>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</si>
  <si>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</si>
  <si>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</si>
  <si>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</si>
  <si>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</si>
  <si>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</si>
  <si>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</si>
  <si>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</si>
  <si>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</si>
  <si>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</si>
  <si>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</si>
  <si>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</si>
  <si>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</si>
  <si>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</si>
  <si>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</si>
  <si>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</si>
  <si>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</si>
  <si>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</si>
  <si>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</si>
  <si>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</si>
  <si>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</si>
  <si>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</si>
  <si>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</si>
  <si>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</si>
  <si>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</si>
  <si>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</si>
  <si>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</si>
  <si>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</si>
  <si>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</si>
  <si>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</si>
  <si>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</si>
  <si>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</si>
  <si>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</si>
  <si>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</si>
  <si>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</si>
  <si>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</si>
  <si>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</si>
  <si>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</si>
  <si>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</si>
  <si>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</si>
  <si>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</si>
  <si>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</si>
  <si>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</si>
  <si>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</si>
  <si>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</si>
  <si>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</si>
  <si>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</si>
  <si>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</si>
  <si>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</si>
  <si>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</si>
  <si>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</si>
  <si>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</si>
  <si>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</si>
  <si>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</si>
  <si>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</si>
  <si>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</si>
  <si>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</si>
  <si>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</si>
  <si>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</si>
  <si>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</si>
  <si>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</si>
  <si>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</si>
  <si>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</si>
  <si>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</si>
  <si>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</si>
  <si>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</si>
  <si>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</si>
  <si>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</si>
  <si>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</si>
  <si>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</si>
  <si>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</si>
  <si>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</si>
  <si>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</si>
  <si>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</si>
  <si>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</si>
  <si>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</si>
  <si>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</si>
  <si>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</si>
  <si>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</si>
  <si>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</si>
  <si>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</si>
  <si>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</si>
  <si>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</si>
  <si>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</si>
  <si>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</si>
  <si>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</si>
  <si>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</si>
  <si>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</si>
  <si>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</si>
  <si>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</si>
  <si>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</si>
  <si>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</si>
  <si>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</si>
  <si>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</si>
  <si>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</si>
  <si>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</si>
  <si>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</si>
  <si>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</si>
  <si>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</si>
  <si>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</si>
  <si>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</si>
  <si>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</si>
  <si>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</si>
  <si>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</si>
  <si>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</si>
  <si>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</si>
  <si>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</si>
  <si>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</si>
  <si>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</si>
  <si>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</si>
  <si>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</si>
  <si>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</si>
  <si>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</si>
  <si>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</si>
  <si>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</si>
  <si>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</si>
  <si>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</si>
  <si>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</si>
  <si>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</si>
  <si>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</si>
  <si>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</si>
  <si>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</si>
  <si>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</si>
  <si>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</si>
  <si>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</si>
  <si>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</si>
  <si>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</si>
  <si>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</si>
  <si>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</si>
  <si>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</si>
  <si>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</si>
  <si>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</si>
  <si>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</si>
  <si>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</si>
  <si>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</si>
  <si>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</si>
  <si>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</si>
  <si>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</si>
  <si>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</si>
  <si>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</si>
  <si>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</si>
  <si>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</si>
  <si>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</si>
  <si>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</si>
  <si>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</si>
  <si>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</si>
  <si>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</si>
  <si>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</si>
  <si>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</si>
  <si>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</si>
  <si>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</si>
  <si>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</si>
  <si>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</si>
  <si>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</si>
  <si>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</si>
  <si>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</si>
  <si>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</si>
  <si>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</si>
  <si>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</si>
  <si>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</si>
  <si>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</si>
  <si>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</si>
  <si>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</si>
  <si>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</si>
  <si>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</si>
  <si>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</si>
  <si>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</si>
  <si>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</si>
  <si>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</si>
  <si>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</si>
  <si>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</si>
  <si>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</si>
  <si>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</si>
  <si>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</si>
  <si>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</si>
  <si>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</si>
  <si>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</si>
  <si>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</si>
  <si>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</si>
  <si>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</si>
  <si>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</si>
  <si>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</si>
  <si>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</si>
  <si>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</si>
  <si>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</si>
  <si>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</si>
  <si>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</si>
  <si>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</si>
  <si>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</si>
  <si>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</si>
  <si>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</si>
  <si>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</si>
  <si>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</si>
  <si>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</si>
  <si>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</si>
  <si>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</si>
  <si>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</si>
  <si>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</si>
  <si>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</si>
  <si>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</si>
  <si>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</si>
  <si>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</si>
  <si>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</si>
  <si>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</si>
  <si>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</si>
  <si>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</si>
  <si>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</si>
  <si>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</si>
  <si>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</si>
  <si>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</si>
  <si>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</si>
  <si>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</si>
  <si>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</si>
  <si>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</si>
  <si>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</si>
  <si>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</si>
  <si>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</si>
  <si>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</si>
  <si>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</si>
  <si>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</si>
  <si>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</si>
  <si>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</si>
  <si>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</si>
  <si>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</si>
  <si>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</si>
  <si>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</si>
  <si>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</si>
  <si>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</si>
  <si>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</si>
  <si>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</si>
  <si>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</si>
  <si>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</si>
  <si>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</si>
  <si>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</si>
  <si>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</si>
  <si>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</si>
  <si>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</si>
  <si>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</si>
  <si>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</si>
  <si>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</si>
  <si>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</si>
  <si>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</si>
  <si>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</si>
  <si>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</si>
  <si>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</si>
  <si>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</si>
  <si>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</si>
  <si>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</si>
  <si>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</si>
  <si>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</si>
  <si>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</si>
  <si>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</si>
  <si>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</si>
  <si>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</si>
  <si>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</si>
  <si>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</si>
  <si>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</si>
  <si>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</si>
  <si>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</si>
  <si>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</si>
  <si>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</si>
  <si>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</si>
  <si>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</si>
  <si>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</si>
  <si>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</si>
  <si>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</si>
  <si>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</si>
  <si>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</si>
  <si>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</si>
  <si>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</si>
  <si>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</si>
  <si>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</si>
  <si>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</si>
  <si>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</si>
  <si>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</si>
  <si>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</si>
  <si>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</si>
  <si>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</si>
  <si>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</si>
  <si>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</si>
  <si>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</si>
  <si>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</si>
  <si>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</si>
  <si>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</si>
  <si>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</si>
  <si>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</si>
  <si>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</si>
  <si>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</si>
  <si>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</si>
  <si>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</si>
  <si>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</si>
  <si>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</si>
  <si>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</si>
  <si>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</si>
  <si>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</si>
  <si>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</si>
  <si>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</si>
  <si>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</si>
  <si>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</si>
  <si>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</si>
  <si>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</si>
  <si>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</si>
  <si>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</si>
  <si>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</si>
  <si>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</si>
  <si>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</si>
  <si>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</si>
  <si>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</si>
  <si>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</si>
  <si>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</si>
  <si>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</si>
  <si>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</si>
  <si>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</si>
  <si>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</si>
  <si>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</si>
  <si>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</si>
  <si>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</si>
  <si>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</si>
  <si>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</si>
  <si>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</si>
  <si>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</si>
  <si>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</si>
  <si>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</si>
  <si>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</si>
  <si>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</si>
  <si>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</si>
  <si>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</si>
  <si>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</si>
  <si>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</si>
  <si>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</si>
  <si>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</si>
  <si>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</si>
  <si>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</si>
  <si>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</si>
  <si>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</si>
  <si>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</si>
  <si>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</si>
  <si>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</si>
  <si>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</si>
  <si>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</si>
  <si>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</si>
  <si>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</si>
  <si>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</si>
  <si>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</si>
  <si>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</si>
  <si>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</si>
  <si>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</si>
  <si>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</si>
  <si>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</si>
  <si>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</si>
  <si>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</si>
  <si>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</si>
  <si>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</si>
  <si>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</si>
  <si>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</si>
  <si>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</si>
  <si>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</si>
  <si>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</si>
  <si>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</si>
  <si>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</si>
  <si>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</si>
  <si>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</si>
  <si>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</si>
  <si>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</si>
  <si>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</si>
  <si>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</si>
  <si>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</si>
  <si>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</si>
  <si>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</si>
  <si>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</si>
  <si>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</si>
  <si>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</si>
  <si>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</si>
  <si>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</si>
  <si>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</si>
  <si>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</si>
  <si>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</si>
  <si>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</si>
  <si>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</si>
  <si>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</si>
  <si>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</si>
  <si>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</si>
  <si>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</si>
  <si>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</si>
  <si>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</si>
  <si>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</si>
  <si>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</si>
  <si>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</si>
  <si>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</si>
  <si>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</si>
  <si>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</si>
  <si>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</si>
  <si>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</si>
  <si>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</si>
  <si>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</si>
  <si>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</si>
  <si>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</si>
  <si>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</si>
  <si>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</si>
  <si>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</si>
  <si>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</si>
  <si>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</si>
  <si>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</si>
  <si>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</si>
  <si>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</si>
  <si>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</si>
  <si>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</si>
  <si>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</si>
  <si>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</si>
  <si>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</si>
  <si>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</si>
  <si>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</si>
  <si>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</si>
  <si>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</si>
  <si>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</si>
  <si>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</si>
  <si>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</si>
  <si>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</si>
  <si>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</si>
  <si>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</si>
  <si>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</si>
  <si>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</si>
  <si>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</si>
  <si>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</si>
  <si>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</si>
  <si>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</si>
  <si>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</si>
  <si>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</si>
  <si>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</si>
  <si>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</si>
  <si>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</si>
  <si>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</si>
  <si>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</si>
  <si>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</si>
  <si>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</si>
  <si>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</si>
  <si>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</si>
  <si>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</si>
  <si>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</si>
  <si>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</si>
  <si>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</si>
  <si>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</si>
  <si>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</si>
  <si>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</si>
  <si>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</si>
  <si>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</si>
  <si>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</si>
  <si>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</si>
  <si>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</si>
  <si>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</si>
  <si>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</si>
  <si>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</si>
  <si>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</si>
  <si>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</si>
  <si>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</si>
  <si>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</si>
  <si>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</si>
  <si>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</si>
  <si>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</si>
  <si>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</si>
  <si>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</si>
  <si>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</si>
  <si>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</si>
  <si>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</si>
  <si>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</si>
  <si>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</si>
  <si>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</si>
  <si>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</si>
  <si>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</si>
  <si>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</si>
  <si>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</si>
  <si>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</si>
  <si>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</si>
  <si>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</si>
  <si>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</si>
  <si>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</si>
  <si>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</si>
  <si>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</si>
  <si>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</si>
  <si>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</si>
  <si>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</si>
  <si>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</si>
  <si>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</si>
  <si>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</si>
  <si>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</si>
  <si>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</si>
  <si>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</si>
  <si>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</si>
  <si>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</si>
  <si>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</si>
  <si>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</si>
  <si>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</si>
  <si>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</si>
  <si>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</si>
  <si>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</si>
  <si>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</si>
  <si>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</si>
  <si>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</si>
  <si>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</si>
  <si>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</si>
  <si>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</si>
  <si>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</si>
  <si>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</si>
  <si>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</si>
  <si>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</si>
  <si>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</si>
  <si>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</si>
  <si>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</si>
  <si>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</si>
  <si>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</si>
  <si>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</si>
  <si>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</si>
  <si>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</si>
  <si>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</si>
  <si>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</si>
  <si>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</si>
  <si>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</si>
  <si>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</si>
  <si>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</si>
  <si>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</si>
  <si>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</si>
  <si>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</si>
  <si>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</si>
  <si>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</si>
  <si>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</si>
  <si>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</si>
  <si>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</si>
  <si>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</si>
  <si>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</si>
  <si>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</si>
  <si>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</si>
  <si>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</si>
  <si>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</si>
  <si>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</si>
  <si>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</si>
  <si>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</si>
  <si>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</si>
  <si>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</si>
  <si>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</si>
  <si>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</si>
  <si>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</si>
  <si>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</si>
  <si>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</si>
  <si>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</si>
  <si>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</si>
  <si>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</si>
  <si>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</si>
  <si>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</si>
  <si>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</si>
  <si>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</si>
  <si>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</si>
  <si>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</si>
  <si>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</si>
  <si>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</si>
  <si>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</si>
  <si>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</si>
  <si>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</si>
  <si>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</si>
  <si>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</si>
  <si>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</si>
  <si>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</si>
  <si>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</si>
  <si>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</si>
  <si>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</si>
  <si>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</si>
  <si>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</si>
  <si>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</si>
  <si>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</si>
  <si>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</si>
  <si>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</si>
  <si>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</si>
  <si>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</si>
  <si>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</si>
  <si>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</si>
  <si>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</si>
  <si>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</si>
  <si>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</si>
  <si>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</si>
  <si>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</si>
  <si>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</si>
  <si>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</si>
  <si>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</si>
  <si>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</si>
  <si>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</si>
  <si>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</si>
  <si>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</si>
  <si>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</si>
  <si>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</si>
  <si>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</si>
  <si>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</si>
  <si>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</si>
  <si>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</si>
  <si>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</si>
  <si>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</si>
  <si>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</si>
  <si>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</si>
  <si>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</si>
  <si>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</si>
  <si>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</si>
  <si>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</si>
  <si>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</si>
  <si>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</si>
  <si>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</si>
  <si>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</si>
  <si>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</si>
  <si>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</si>
  <si>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</si>
  <si>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</si>
  <si>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</si>
  <si>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</si>
  <si>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</si>
  <si>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</si>
  <si>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</si>
  <si>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</si>
  <si>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</si>
  <si>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</si>
  <si>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</si>
  <si>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</si>
  <si>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</si>
  <si>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</si>
  <si>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</si>
  <si>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</si>
  <si>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</si>
  <si>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</si>
  <si>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</si>
  <si>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</si>
  <si>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</si>
  <si>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</si>
  <si>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</si>
  <si>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</si>
  <si>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</si>
  <si>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</si>
  <si>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</si>
  <si>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</si>
  <si>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</si>
  <si>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</si>
  <si>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</si>
  <si>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</si>
  <si>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</si>
  <si>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</si>
  <si>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</si>
  <si>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</si>
  <si>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</si>
  <si>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</si>
  <si>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</si>
  <si>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</si>
  <si>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</si>
  <si>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</si>
  <si>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</si>
  <si>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</si>
  <si>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</si>
  <si>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</si>
  <si>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</si>
  <si>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</si>
  <si>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</si>
  <si>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</si>
  <si>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</si>
  <si>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</si>
  <si>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</si>
  <si>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</si>
  <si>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</si>
  <si>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</si>
  <si>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</si>
  <si>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</si>
  <si>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</si>
  <si>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</si>
  <si>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</si>
  <si>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</si>
  <si>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</si>
  <si>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</si>
  <si>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</si>
  <si>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</si>
  <si>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</si>
  <si>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</si>
  <si>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</si>
  <si>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</si>
  <si>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</si>
  <si>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</si>
  <si>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</si>
  <si>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</si>
  <si>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</si>
  <si>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</si>
  <si>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</si>
  <si>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</si>
  <si>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</si>
  <si>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</si>
  <si>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</si>
  <si>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</si>
  <si>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</si>
  <si>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</si>
  <si>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</si>
  <si>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</si>
  <si>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</si>
  <si>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</si>
  <si>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</si>
  <si>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</si>
  <si>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</si>
  <si>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</si>
  <si>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</si>
  <si>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</si>
  <si>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</si>
  <si>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</si>
  <si>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</si>
  <si>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</si>
  <si>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</si>
  <si>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</si>
  <si>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</si>
  <si>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</si>
  <si>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</si>
  <si>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</si>
  <si>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</si>
  <si>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</si>
  <si>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</si>
  <si>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</si>
  <si>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</si>
  <si>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</si>
  <si>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</si>
  <si>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</si>
  <si>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</si>
  <si>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</si>
  <si>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</si>
  <si>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</si>
  <si>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</si>
  <si>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</si>
  <si>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</si>
  <si>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</si>
  <si>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</si>
  <si>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</si>
  <si>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</si>
  <si>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</si>
  <si>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</si>
  <si>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</si>
  <si>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</si>
  <si>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</si>
  <si>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</si>
  <si>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</si>
  <si>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</si>
  <si>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</si>
  <si>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</si>
  <si>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</si>
  <si>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</si>
  <si>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</si>
  <si>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</si>
  <si>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</si>
  <si>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</si>
  <si>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</si>
  <si>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</si>
  <si>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</si>
  <si>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</si>
  <si>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</si>
  <si>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</si>
  <si>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</si>
  <si>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</si>
  <si>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</si>
  <si>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</si>
  <si>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</si>
  <si>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</si>
  <si>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</si>
  <si>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</si>
  <si>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</si>
  <si>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</si>
  <si>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</si>
  <si>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</si>
  <si>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</si>
  <si>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</si>
  <si>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</si>
  <si>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</si>
  <si>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</si>
  <si>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</si>
  <si>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</si>
  <si>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</si>
  <si>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</si>
  <si>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</si>
  <si>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</si>
  <si>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</si>
  <si>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</si>
  <si>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</si>
  <si>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</si>
  <si>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</si>
  <si>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</si>
  <si>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</si>
  <si>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</si>
  <si>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</si>
  <si>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</si>
  <si>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</si>
  <si>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</si>
  <si>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</si>
  <si>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</si>
  <si>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</si>
  <si>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</si>
  <si>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</si>
  <si>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</si>
  <si>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</si>
  <si>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</si>
  <si>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</si>
  <si>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</si>
  <si>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</si>
  <si>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</si>
  <si>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</si>
  <si>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</si>
  <si>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</si>
  <si>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</si>
  <si>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</si>
  <si>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</si>
  <si>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</si>
  <si>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</si>
  <si>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</si>
  <si>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</si>
  <si>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</si>
  <si>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</si>
  <si>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</si>
  <si>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</si>
  <si>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</si>
  <si>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</si>
  <si>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</si>
  <si>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</si>
  <si>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</si>
  <si>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</si>
  <si>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</si>
  <si>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</si>
  <si>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</si>
  <si>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</si>
  <si>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</si>
  <si>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</si>
  <si>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</si>
  <si>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</si>
  <si>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</si>
  <si>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</si>
  <si>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</si>
  <si>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</si>
  <si>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</si>
  <si>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</si>
  <si>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</si>
  <si>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</si>
  <si>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</si>
  <si>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</si>
  <si>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</si>
  <si>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</si>
  <si>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</si>
  <si>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</si>
  <si>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</si>
  <si>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</si>
  <si>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</si>
  <si>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</si>
  <si>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</si>
  <si>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</si>
  <si>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</si>
  <si>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</si>
  <si>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</si>
  <si>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</si>
  <si>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</si>
  <si>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</si>
  <si>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</si>
  <si>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</si>
  <si>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</si>
  <si>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</si>
  <si>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</si>
  <si>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</si>
  <si>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</si>
  <si>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</si>
  <si>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</si>
  <si>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</si>
  <si>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</si>
  <si>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</si>
  <si>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</si>
  <si>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</si>
  <si>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</si>
  <si>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</si>
  <si>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</si>
  <si>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</si>
  <si>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</si>
  <si>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</si>
  <si>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</si>
  <si>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</si>
  <si>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</si>
  <si>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</si>
  <si>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</si>
  <si>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</si>
  <si>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</si>
  <si>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</si>
  <si>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</si>
  <si>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</si>
  <si>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</si>
  <si>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</si>
  <si>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</si>
  <si>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</si>
  <si>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</si>
  <si>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</si>
  <si>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</si>
  <si>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</si>
  <si>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</si>
  <si>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</si>
  <si>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</si>
  <si>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</si>
  <si>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</si>
  <si>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</si>
  <si>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</si>
  <si>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</si>
  <si>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</si>
  <si>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</si>
  <si>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</si>
  <si>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</si>
  <si>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</si>
  <si>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</si>
  <si>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</si>
  <si>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</si>
  <si>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</si>
  <si>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</si>
  <si>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</si>
  <si>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</si>
  <si>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</si>
  <si>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</si>
  <si>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</si>
  <si>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</si>
  <si>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</si>
  <si>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</si>
  <si>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</si>
  <si>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</si>
  <si>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</si>
  <si>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</si>
  <si>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</si>
  <si>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</si>
  <si>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</si>
  <si>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</si>
  <si>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</si>
  <si>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</si>
  <si>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</si>
  <si>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</si>
  <si>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</si>
  <si>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</si>
  <si>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</si>
  <si>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</si>
  <si>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</si>
  <si>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</si>
  <si>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</si>
  <si>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</si>
  <si>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</si>
  <si>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</si>
  <si>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</si>
  <si>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</si>
  <si>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</si>
  <si>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</si>
  <si>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</si>
  <si>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</si>
  <si>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</si>
  <si>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</si>
  <si>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</si>
  <si>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</si>
  <si>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</si>
  <si>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</si>
  <si>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</si>
  <si>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</si>
  <si>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</si>
  <si>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</si>
  <si>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</si>
  <si>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</si>
  <si>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</si>
  <si>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</si>
  <si>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</si>
  <si>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</si>
  <si>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</si>
  <si>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</si>
  <si>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</si>
  <si>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</si>
  <si>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</si>
  <si>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</si>
  <si>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</si>
  <si>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</si>
  <si>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</si>
  <si>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</si>
  <si>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</si>
  <si>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</si>
  <si>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</si>
  <si>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</si>
  <si>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</si>
  <si>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</si>
  <si>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</si>
  <si>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</si>
  <si>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</si>
  <si>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</si>
  <si>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</si>
  <si>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</si>
  <si>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</si>
  <si>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</si>
  <si>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</si>
  <si>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</si>
  <si>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</si>
  <si>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</si>
  <si>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</si>
  <si>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</si>
  <si>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</si>
  <si>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</si>
  <si>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</si>
  <si>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</si>
  <si>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</si>
  <si>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</si>
  <si>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</si>
  <si>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</si>
  <si>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</si>
  <si>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</si>
  <si>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</si>
  <si>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</si>
  <si>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</si>
  <si>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</si>
  <si>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</si>
  <si>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</si>
  <si>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</si>
  <si>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</si>
  <si>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</si>
  <si>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</si>
  <si>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</si>
  <si>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</si>
  <si>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</si>
  <si>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</si>
  <si>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</si>
  <si>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</si>
  <si>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</si>
  <si>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</si>
  <si>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</si>
  <si>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</si>
  <si>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</si>
  <si>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</si>
  <si>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</si>
  <si>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</si>
  <si>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</si>
  <si>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</si>
  <si>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</si>
  <si>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</si>
  <si>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</si>
  <si>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</si>
  <si>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</si>
  <si>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</si>
  <si>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</si>
  <si>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</si>
  <si>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</si>
  <si>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</si>
  <si>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</si>
  <si>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</si>
  <si>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</si>
  <si>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</si>
  <si>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</si>
  <si>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</si>
  <si>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</si>
  <si>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</si>
  <si>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</si>
  <si>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</si>
  <si>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</si>
  <si>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</si>
  <si>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</si>
  <si>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</si>
  <si>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</si>
  <si>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</si>
  <si>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</si>
  <si>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</si>
  <si>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</si>
  <si>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</si>
  <si>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</si>
  <si>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</si>
  <si>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</si>
  <si>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</si>
  <si>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</si>
  <si>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</si>
  <si>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</si>
  <si>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</si>
  <si>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</si>
  <si>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</si>
  <si>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</si>
  <si>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</si>
  <si>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</si>
  <si>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</si>
  <si>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</si>
  <si>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</si>
  <si>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</si>
  <si>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</si>
  <si>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</si>
  <si>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</si>
  <si>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</si>
  <si>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</si>
  <si>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</si>
  <si>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</si>
  <si>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</si>
  <si>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</si>
  <si>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</si>
  <si>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</si>
  <si>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</si>
  <si>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</si>
  <si>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</si>
  <si>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</si>
  <si>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</si>
  <si>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</si>
  <si>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</si>
  <si>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</si>
  <si>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</si>
  <si>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</si>
  <si>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</si>
  <si>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</si>
  <si>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</si>
  <si>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</si>
  <si>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</si>
  <si>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</si>
  <si>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</si>
  <si>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</si>
  <si>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</si>
  <si>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</si>
  <si>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</si>
  <si>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</si>
  <si>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</si>
  <si>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</si>
  <si>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</si>
  <si>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</si>
  <si>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</si>
  <si>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</si>
  <si>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</si>
  <si>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</si>
  <si>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</si>
  <si>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</si>
  <si>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</si>
  <si>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</si>
  <si>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</si>
  <si>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</si>
  <si>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</si>
  <si>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</si>
  <si>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</si>
  <si>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</si>
  <si>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</si>
  <si>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</si>
  <si>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</si>
  <si>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</si>
  <si>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</si>
  <si>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</si>
  <si>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</si>
  <si>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</si>
  <si>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</si>
  <si>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</si>
  <si>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</si>
  <si>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</si>
  <si>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</si>
  <si>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</si>
  <si>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</si>
  <si>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</si>
  <si>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</si>
  <si>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</si>
  <si>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</si>
  <si>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</si>
  <si>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</si>
  <si>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</si>
  <si>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</si>
  <si>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</si>
  <si>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</si>
  <si>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</si>
  <si>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</si>
  <si>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</si>
  <si>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</si>
  <si>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</si>
  <si>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</si>
  <si>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</si>
  <si>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</si>
  <si>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</si>
  <si>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</si>
  <si>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</si>
  <si>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</si>
  <si>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</si>
  <si>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</si>
  <si>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</si>
  <si>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</si>
  <si>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</si>
  <si>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</si>
  <si>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</si>
  <si>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</si>
  <si>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</si>
  <si>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</si>
  <si>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</si>
  <si>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</si>
  <si>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</si>
  <si>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</si>
  <si>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</si>
  <si>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</si>
  <si>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</si>
  <si>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</si>
  <si>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</si>
  <si>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</si>
  <si>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</si>
  <si>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</si>
  <si>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</si>
  <si>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</si>
  <si>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</si>
  <si>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</si>
  <si>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</si>
  <si>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</si>
  <si>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</si>
  <si>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</si>
  <si>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</si>
  <si>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</si>
  <si>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</si>
  <si>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</si>
  <si>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</si>
  <si>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</si>
  <si>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</si>
  <si>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</si>
  <si>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</si>
  <si>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</si>
  <si>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</si>
  <si>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</si>
  <si>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</si>
  <si>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</si>
  <si>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</si>
  <si>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</si>
  <si>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</si>
  <si>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</si>
  <si>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</si>
  <si>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</si>
  <si>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</si>
  <si>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</si>
  <si>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</si>
  <si>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</si>
  <si>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</si>
  <si>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</si>
  <si>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</si>
  <si>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</si>
  <si>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</si>
  <si>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</si>
  <si>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</si>
  <si>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</si>
  <si>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</si>
  <si>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</si>
  <si>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</si>
  <si>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</si>
  <si>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</si>
  <si>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</si>
  <si>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</si>
  <si>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</si>
  <si>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</si>
  <si>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</si>
  <si>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</si>
  <si>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</si>
  <si>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</si>
  <si>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</si>
  <si>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</si>
  <si>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</si>
  <si>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</si>
  <si>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</si>
  <si>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</si>
  <si>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</si>
  <si>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</si>
  <si>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</si>
  <si>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</si>
  <si>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</si>
  <si>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</si>
  <si>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</si>
  <si>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</si>
  <si>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</si>
  <si>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</si>
  <si>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</si>
  <si>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</si>
  <si>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</si>
  <si>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</si>
  <si>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</si>
  <si>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</si>
  <si>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</si>
  <si>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</si>
  <si>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</si>
  <si>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</si>
  <si>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</si>
  <si>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</si>
  <si>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</si>
  <si>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</si>
  <si>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</si>
  <si>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</si>
  <si>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</si>
  <si>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</si>
  <si>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</si>
  <si>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</si>
  <si>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</si>
  <si>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</si>
  <si>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</si>
  <si>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</si>
  <si>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</si>
  <si>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</si>
  <si>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</si>
  <si>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</si>
  <si>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</si>
  <si>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</si>
  <si>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</si>
  <si>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</si>
  <si>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</si>
  <si>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</si>
  <si>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</si>
  <si>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</si>
  <si>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</si>
  <si>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</si>
  <si>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</si>
  <si>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</si>
  <si>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</si>
  <si>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</si>
  <si>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</si>
  <si>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</si>
  <si>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</si>
  <si>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</si>
  <si>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</si>
  <si>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</si>
  <si>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</si>
  <si>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</si>
  <si>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</si>
  <si>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</si>
  <si>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</si>
  <si>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</si>
  <si>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</si>
  <si>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</si>
  <si>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</si>
  <si>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</si>
  <si>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</si>
  <si>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</si>
  <si>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</si>
  <si>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</si>
  <si>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</si>
  <si>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</si>
  <si>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</si>
  <si>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</si>
  <si>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</si>
  <si>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</si>
  <si>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</si>
  <si>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</si>
  <si>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</si>
  <si>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</si>
  <si>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</si>
  <si>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</si>
  <si>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</si>
  <si>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</si>
  <si>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</si>
  <si>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</si>
  <si>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</si>
  <si>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</si>
  <si>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</si>
  <si>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</si>
  <si>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</si>
  <si>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</si>
  <si>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</si>
  <si>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</si>
  <si>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</si>
  <si>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</si>
  <si>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</si>
  <si>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</si>
  <si>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</si>
  <si>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</si>
  <si>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</si>
  <si>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</si>
  <si>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</si>
  <si>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</si>
  <si>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</si>
  <si>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</si>
  <si>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</si>
  <si>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</si>
  <si>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</si>
  <si>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</si>
  <si>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</si>
  <si>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</si>
  <si>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</si>
  <si>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</si>
  <si>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</si>
  <si>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</si>
  <si>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</si>
  <si>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</si>
  <si>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</si>
  <si>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</si>
  <si>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</si>
  <si>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</si>
  <si>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</si>
  <si>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</si>
  <si>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</si>
  <si>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</si>
  <si>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</si>
  <si>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</si>
  <si>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</si>
  <si>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</si>
  <si>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</si>
  <si>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</si>
  <si>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</si>
  <si>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</si>
  <si>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</si>
  <si>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</si>
  <si>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</si>
  <si>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</si>
  <si>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</si>
  <si>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</si>
  <si>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</si>
  <si>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</si>
  <si>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</si>
  <si>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</si>
  <si>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</si>
  <si>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</si>
  <si>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</si>
  <si>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</si>
  <si>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</si>
  <si>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</si>
  <si>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</si>
  <si>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</si>
  <si>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</si>
  <si>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</si>
  <si>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</si>
  <si>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</si>
  <si>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</si>
  <si>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</si>
  <si>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</si>
  <si>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</si>
  <si>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</si>
  <si>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</si>
  <si>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</si>
  <si>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</si>
  <si>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</si>
  <si>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</si>
  <si>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</si>
  <si>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</si>
  <si>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</si>
  <si>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</si>
  <si>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</si>
  <si>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</si>
  <si>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</si>
  <si>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</si>
  <si>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</si>
  <si>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</si>
  <si>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</si>
  <si>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</si>
  <si>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</si>
  <si>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</si>
  <si>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</si>
  <si>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</si>
  <si>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</si>
  <si>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</si>
  <si>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</si>
  <si>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</si>
  <si>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</si>
  <si>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</si>
  <si>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</si>
  <si>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</si>
  <si>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</si>
  <si>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</si>
  <si>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</si>
  <si>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</si>
  <si>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</si>
  <si>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</si>
  <si>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</si>
  <si>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</si>
  <si>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</si>
  <si>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</si>
  <si>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</si>
  <si>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</si>
  <si>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</si>
  <si>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</si>
  <si>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</si>
  <si>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</si>
  <si>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</si>
  <si>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</si>
  <si>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</si>
  <si>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</si>
  <si>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</si>
  <si>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</si>
  <si>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</si>
  <si>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</si>
  <si>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</si>
  <si>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</si>
  <si>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</si>
  <si>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</si>
  <si>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</si>
  <si>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</si>
  <si>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</si>
  <si>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</si>
  <si>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</si>
  <si>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</si>
  <si>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</si>
  <si>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</si>
  <si>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</si>
  <si>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</si>
  <si>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</si>
  <si>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</si>
  <si>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</si>
  <si>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</si>
  <si>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</si>
  <si>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</si>
  <si>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</si>
  <si>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</si>
  <si>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</si>
  <si>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</si>
  <si>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</si>
  <si>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</si>
  <si>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</si>
  <si>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</si>
  <si>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</si>
  <si>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</si>
  <si>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</si>
  <si>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</si>
  <si>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</si>
  <si>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</si>
  <si>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</si>
  <si>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</si>
  <si>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</si>
  <si>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</si>
  <si>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</si>
  <si>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</si>
  <si>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</si>
  <si>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</si>
  <si>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</si>
  <si>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</si>
  <si>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</si>
  <si>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</si>
  <si>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</si>
  <si>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</si>
  <si>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</si>
  <si>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</si>
  <si>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</si>
  <si>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</si>
  <si>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</si>
  <si>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</si>
  <si>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</si>
  <si>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</si>
  <si>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</si>
  <si>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</si>
  <si>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</si>
  <si>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</si>
  <si>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</si>
  <si>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</si>
  <si>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</si>
  <si>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</si>
  <si>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</si>
  <si>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</si>
  <si>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</si>
  <si>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</si>
  <si>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</si>
  <si>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</si>
  <si>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</si>
  <si>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</si>
  <si>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</si>
  <si>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</si>
  <si>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</si>
  <si>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</si>
  <si>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</si>
  <si>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</si>
  <si>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</si>
  <si>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</si>
  <si>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</si>
  <si>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</si>
  <si>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</si>
  <si>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</si>
  <si>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</si>
  <si>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</si>
  <si>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</si>
  <si>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</si>
  <si>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</si>
  <si>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</si>
  <si>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</si>
  <si>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</si>
  <si>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</si>
  <si>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</si>
  <si>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</si>
  <si>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</si>
  <si>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</si>
  <si>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</si>
  <si>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</si>
  <si>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</si>
  <si>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</si>
  <si>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</si>
  <si>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</si>
  <si>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</si>
  <si>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</si>
  <si>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</si>
  <si>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</si>
  <si>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</si>
  <si>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</si>
  <si>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</si>
  <si>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</si>
  <si>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</si>
  <si>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</si>
  <si>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</si>
  <si>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</si>
  <si>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</si>
  <si>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</si>
  <si>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</si>
  <si>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</si>
  <si>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</si>
  <si>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</si>
  <si>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</si>
  <si>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</si>
  <si>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</si>
  <si>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</si>
  <si>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</si>
  <si>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</si>
  <si>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</si>
  <si>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</si>
  <si>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</si>
  <si>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</si>
  <si>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</si>
  <si>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</si>
  <si>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</si>
  <si>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</si>
  <si>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</si>
  <si>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</si>
  <si>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</si>
  <si>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</si>
  <si>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</si>
  <si>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</si>
  <si>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</si>
  <si>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</si>
  <si>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</si>
  <si>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</si>
  <si>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</si>
  <si>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</si>
  <si>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</si>
  <si>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</si>
  <si>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</si>
  <si>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</si>
  <si>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</si>
  <si>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</si>
  <si>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</si>
  <si>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</si>
  <si>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</si>
  <si>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</si>
  <si>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</si>
  <si>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</si>
  <si>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</si>
  <si>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</si>
  <si>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</si>
  <si>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</si>
  <si>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</si>
  <si>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</si>
  <si>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</si>
  <si>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</si>
  <si>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</si>
  <si>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</si>
  <si>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</si>
  <si>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</si>
  <si>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</si>
  <si>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</si>
  <si>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</si>
  <si>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</si>
  <si>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</si>
  <si>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</si>
  <si>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</si>
  <si>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</si>
  <si>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</si>
  <si>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</si>
  <si>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</si>
  <si>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</si>
  <si>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</si>
  <si>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</si>
  <si>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</si>
  <si>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</si>
  <si>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</si>
  <si>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</si>
  <si>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</si>
  <si>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</si>
  <si>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</si>
  <si>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</si>
  <si>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</si>
  <si>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</si>
  <si>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</si>
  <si>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</si>
  <si>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</si>
  <si>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</si>
  <si>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</si>
  <si>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</si>
  <si>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</si>
  <si>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</si>
  <si>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</si>
  <si>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</si>
  <si>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</si>
  <si>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</si>
  <si>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</si>
  <si>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</si>
  <si>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</si>
  <si>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</si>
  <si>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</si>
  <si>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</si>
  <si>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</si>
  <si>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</si>
  <si>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</si>
  <si>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</si>
  <si>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</si>
  <si>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</si>
  <si>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</si>
  <si>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</si>
  <si>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</si>
  <si>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</si>
  <si>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</si>
  <si>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</si>
  <si>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</si>
  <si>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</si>
  <si>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</si>
  <si>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</si>
  <si>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</si>
  <si>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</si>
  <si>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</si>
  <si>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</si>
  <si>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</si>
  <si>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</si>
  <si>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</si>
  <si>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</si>
  <si>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</si>
  <si>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</si>
  <si>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</si>
  <si>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</si>
  <si>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</si>
  <si>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</si>
  <si>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</si>
  <si>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</si>
  <si>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</si>
  <si>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</si>
  <si>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</si>
  <si>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</si>
  <si>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</si>
  <si>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</si>
  <si>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</si>
  <si>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</si>
  <si>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</si>
  <si>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</si>
  <si>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</si>
  <si>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</si>
  <si>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</si>
  <si>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</si>
  <si>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</si>
  <si>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</si>
  <si>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</si>
  <si>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</si>
  <si>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</si>
  <si>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</si>
  <si>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</si>
  <si>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</si>
  <si>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</si>
  <si>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</si>
  <si>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</si>
  <si>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</si>
  <si>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</si>
  <si>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</si>
  <si>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</si>
  <si>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</si>
  <si>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</si>
  <si>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</si>
  <si>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</si>
  <si>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</si>
  <si>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</si>
  <si>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</si>
  <si>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</si>
  <si>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</si>
  <si>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</si>
  <si>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</si>
  <si>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</si>
  <si>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</si>
  <si>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</si>
  <si>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</si>
  <si>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</si>
  <si>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</si>
  <si>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</si>
  <si>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</si>
  <si>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</si>
  <si>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</si>
  <si>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</si>
  <si>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</si>
  <si>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</si>
  <si>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</si>
  <si>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</si>
  <si>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</si>
  <si>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</si>
  <si>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</si>
  <si>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</si>
  <si>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</si>
  <si>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</si>
  <si>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</si>
  <si>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</si>
  <si>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</si>
  <si>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</si>
  <si>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</si>
  <si>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</si>
  <si>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</si>
  <si>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</si>
  <si>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</si>
  <si>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</si>
  <si>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</si>
  <si>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</si>
  <si>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</si>
  <si>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</si>
  <si>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</si>
  <si>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</si>
  <si>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</si>
  <si>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</si>
  <si>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</si>
  <si>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</si>
  <si>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</si>
  <si>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</si>
  <si>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</si>
  <si>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</si>
  <si>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</si>
  <si>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</si>
  <si>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</si>
  <si>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</si>
  <si>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</si>
  <si>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</si>
  <si>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</si>
  <si>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</si>
  <si>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</si>
  <si>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</si>
  <si>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</si>
  <si>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</si>
  <si>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</si>
  <si>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</si>
  <si>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</si>
  <si>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</si>
  <si>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</si>
  <si>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</si>
  <si>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</si>
  <si>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</si>
  <si>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</si>
  <si>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</si>
  <si>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</si>
  <si>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</si>
  <si>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</si>
  <si>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</si>
  <si>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</si>
  <si>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</si>
  <si>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</si>
  <si>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</si>
  <si>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</si>
  <si>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</si>
  <si>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</si>
  <si>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</si>
  <si>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</si>
  <si>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</si>
  <si>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</si>
  <si>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</si>
  <si>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</si>
  <si>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</si>
  <si>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</si>
  <si>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</si>
  <si>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</si>
  <si>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</si>
  <si>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</si>
  <si>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</si>
  <si>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</si>
  <si>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</si>
  <si>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</si>
  <si>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</si>
  <si>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</si>
  <si>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</si>
  <si>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</si>
  <si>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</si>
  <si>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</si>
  <si>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</si>
  <si>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</si>
  <si>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</si>
  <si>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</si>
  <si>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</si>
  <si>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</si>
  <si>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</si>
  <si>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</si>
  <si>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</si>
  <si>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</si>
  <si>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</si>
  <si>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</si>
  <si>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</si>
  <si>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</si>
  <si>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</si>
  <si>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</si>
  <si>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</si>
  <si>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</si>
  <si>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</si>
  <si>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</si>
  <si>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</si>
  <si>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</si>
  <si>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</si>
  <si>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</si>
  <si>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</si>
  <si>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</si>
  <si>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</si>
  <si>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</si>
  <si>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</si>
  <si>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</si>
  <si>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</si>
  <si>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</si>
  <si>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</si>
  <si>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</si>
  <si>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</si>
  <si>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</si>
  <si>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</si>
  <si>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</si>
  <si>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</si>
  <si>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</si>
  <si>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</si>
  <si>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</si>
  <si>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</si>
  <si>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</si>
  <si>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</si>
  <si>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</si>
  <si>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</si>
  <si>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</si>
  <si>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</si>
  <si>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</si>
  <si>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</si>
  <si>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</si>
  <si>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</si>
  <si>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</si>
  <si>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</si>
  <si>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</si>
  <si>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</si>
  <si>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</si>
  <si>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</si>
  <si>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</si>
  <si>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</si>
  <si>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</si>
  <si>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</si>
  <si>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</si>
  <si>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</si>
  <si>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</si>
  <si>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</si>
  <si>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</si>
  <si>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</si>
  <si>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</si>
  <si>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</si>
  <si>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</si>
  <si>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</si>
  <si>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</si>
  <si>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</si>
  <si>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</si>
  <si>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</si>
  <si>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</si>
  <si>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</si>
  <si>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</si>
  <si>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</si>
  <si>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</si>
  <si>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</si>
  <si>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</si>
  <si>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</si>
  <si>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</si>
  <si>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</si>
  <si>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</si>
  <si>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</si>
  <si>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</si>
  <si>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</si>
  <si>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</si>
  <si>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</si>
  <si>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</si>
  <si>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</si>
  <si>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</si>
  <si>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</si>
  <si>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</si>
  <si>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</si>
  <si>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</si>
  <si>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</si>
  <si>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</si>
  <si>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</si>
  <si>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</si>
  <si>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</si>
  <si>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</si>
  <si>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</si>
  <si>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</si>
  <si>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</si>
  <si>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</si>
  <si>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</si>
  <si>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</si>
  <si>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</si>
  <si>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</si>
  <si>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</si>
  <si>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</si>
  <si>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</si>
  <si>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</si>
  <si>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</si>
  <si>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</si>
  <si>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</si>
  <si>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</si>
  <si>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</si>
  <si>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</si>
  <si>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</si>
  <si>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</si>
  <si>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</si>
  <si>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</si>
  <si>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</si>
  <si>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</si>
  <si>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</si>
  <si>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</si>
  <si>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</si>
  <si>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</si>
  <si>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</si>
  <si>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</si>
  <si>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</si>
  <si>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</si>
  <si>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</si>
  <si>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</si>
  <si>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</si>
  <si>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</si>
  <si>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</si>
  <si>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</si>
  <si>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</si>
  <si>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</si>
  <si>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</si>
  <si>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</si>
  <si>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</si>
  <si>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</si>
  <si>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</si>
  <si>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</si>
  <si>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</si>
  <si>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</si>
  <si>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</si>
  <si>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</si>
  <si>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</si>
  <si>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</si>
  <si>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</si>
  <si>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</si>
  <si>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</si>
  <si>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</si>
  <si>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</si>
  <si>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</si>
  <si>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</si>
  <si>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</si>
  <si>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</si>
  <si>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</si>
  <si>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</si>
  <si>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</si>
  <si>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</si>
  <si>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</si>
  <si>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</si>
  <si>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</si>
  <si>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</si>
  <si>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</si>
  <si>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</si>
  <si>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</si>
  <si>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</si>
  <si>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</si>
  <si>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</si>
  <si>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</si>
  <si>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</si>
  <si>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</si>
  <si>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</si>
  <si>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</si>
  <si>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</si>
  <si>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</si>
  <si>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</si>
  <si>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</si>
  <si>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</si>
  <si>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</si>
  <si>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</si>
  <si>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</si>
  <si>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</si>
  <si>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</si>
  <si>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</si>
  <si>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</si>
  <si>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</si>
  <si>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</si>
  <si>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</si>
  <si>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</si>
  <si>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</si>
  <si>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</si>
  <si>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</si>
  <si>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</si>
  <si>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</si>
  <si>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</si>
  <si>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</si>
  <si>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</si>
  <si>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</si>
  <si>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</si>
  <si>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</si>
  <si>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</si>
  <si>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</si>
  <si>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</si>
  <si>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</si>
  <si>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</si>
  <si>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</si>
  <si>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</si>
  <si>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</si>
  <si>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</si>
  <si>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</si>
  <si>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</si>
  <si>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</si>
  <si>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</si>
  <si>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</si>
  <si>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</si>
  <si>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</si>
  <si>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</si>
  <si>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</si>
  <si>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</si>
  <si>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</si>
  <si>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</si>
  <si>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</si>
  <si>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</si>
  <si>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</si>
  <si>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</si>
  <si>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</si>
  <si>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</si>
  <si>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</si>
  <si>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</si>
  <si>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</si>
  <si>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</si>
  <si>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</si>
  <si>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</si>
  <si>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</si>
  <si>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</si>
  <si>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</si>
  <si>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</si>
  <si>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</si>
  <si>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</si>
  <si>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</si>
  <si>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</si>
  <si>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</si>
  <si>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</si>
  <si>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</si>
  <si>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</si>
  <si>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</si>
  <si>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</si>
  <si>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</si>
  <si>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</si>
  <si>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</si>
  <si>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</si>
  <si>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</si>
  <si>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</si>
  <si>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</si>
  <si>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</si>
  <si>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</si>
  <si>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</si>
  <si>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</si>
  <si>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</si>
  <si>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</si>
  <si>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</si>
  <si>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</si>
  <si>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</si>
  <si>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</si>
  <si>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</si>
  <si>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</si>
  <si>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</si>
  <si>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</si>
  <si>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</si>
  <si>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</si>
  <si>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</si>
  <si>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</si>
  <si>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</si>
  <si>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</si>
  <si>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</si>
  <si>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</si>
  <si>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</si>
  <si>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</si>
  <si>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</si>
  <si>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</si>
  <si>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</si>
  <si>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</si>
  <si>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</si>
  <si>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</si>
  <si>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</si>
  <si>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</si>
  <si>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</si>
  <si>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</si>
  <si>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</si>
  <si>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</si>
  <si>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</si>
  <si>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</si>
  <si>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</si>
  <si>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</si>
  <si>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</si>
  <si>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</si>
  <si>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</si>
  <si>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</si>
  <si>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</si>
  <si>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</si>
  <si>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</si>
  <si>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</si>
  <si>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</si>
  <si>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</si>
  <si>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</si>
  <si>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</si>
  <si>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</si>
  <si>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</si>
  <si>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</si>
  <si>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</si>
  <si>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</si>
  <si>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</si>
  <si>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</si>
  <si>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</si>
  <si>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</si>
  <si>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</si>
  <si>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</si>
  <si>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</si>
  <si>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</si>
  <si>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</si>
  <si>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</si>
  <si>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</si>
  <si>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</si>
  <si>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</si>
  <si>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</si>
  <si>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</si>
  <si>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</si>
  <si>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</si>
  <si>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</si>
  <si>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</si>
  <si>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</si>
  <si>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</si>
  <si>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</si>
  <si>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</si>
  <si>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</si>
  <si>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</si>
  <si>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</si>
  <si>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</si>
  <si>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</si>
  <si>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</si>
  <si>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</si>
  <si>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</si>
  <si>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</si>
  <si>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</si>
  <si>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</si>
  <si>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</si>
  <si>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</si>
  <si>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</si>
  <si>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</si>
  <si>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</si>
  <si>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</si>
  <si>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</si>
  <si>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</si>
  <si>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</si>
  <si>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</si>
  <si>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</si>
  <si>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</si>
  <si>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</si>
  <si>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</si>
  <si>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</si>
  <si>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</si>
  <si>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</si>
  <si>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</si>
  <si>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</si>
  <si>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</si>
  <si>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</si>
  <si>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</si>
  <si>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</si>
  <si>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</si>
  <si>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</si>
  <si>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</si>
  <si>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</si>
  <si>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</si>
  <si>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</si>
  <si>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</si>
  <si>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</si>
  <si>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</si>
  <si>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</si>
  <si>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</si>
  <si>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</si>
  <si>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</si>
  <si>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</si>
  <si>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</si>
  <si>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</si>
  <si>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</si>
  <si>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</si>
  <si>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</si>
  <si>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</si>
  <si>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</si>
  <si>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</si>
  <si>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</si>
  <si>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</si>
  <si>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</si>
  <si>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</si>
  <si>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</si>
  <si>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</si>
  <si>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</si>
  <si>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</si>
  <si>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</si>
  <si>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</si>
  <si>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</si>
  <si>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</si>
  <si>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</si>
  <si>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</si>
  <si>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</si>
  <si>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</si>
  <si>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</si>
  <si>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</si>
  <si>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</si>
  <si>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</si>
  <si>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</si>
  <si>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</si>
  <si>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</si>
  <si>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</si>
  <si>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</si>
  <si>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</si>
  <si>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</si>
  <si>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</si>
  <si>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</si>
  <si>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</si>
  <si>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</si>
  <si>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</si>
  <si>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</si>
  <si>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</si>
  <si>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</si>
  <si>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</si>
  <si>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</si>
  <si>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</si>
  <si>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</si>
  <si>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</si>
  <si>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</si>
  <si>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</si>
  <si>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</si>
  <si>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</si>
  <si>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</si>
  <si>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</si>
  <si>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</si>
  <si>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</si>
  <si>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</si>
  <si>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</si>
  <si>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</si>
  <si>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</si>
  <si>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</si>
  <si>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</si>
  <si>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</si>
  <si>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</si>
  <si>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</si>
  <si>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</si>
  <si>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</si>
  <si>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</si>
  <si>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</si>
  <si>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</si>
  <si>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</si>
  <si>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</si>
  <si>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</si>
  <si>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</si>
  <si>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</si>
  <si>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</si>
  <si>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</si>
  <si>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</si>
  <si>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</si>
  <si>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</si>
  <si>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</si>
  <si>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</si>
  <si>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</si>
  <si>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</si>
  <si>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</si>
  <si>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</si>
  <si>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</si>
  <si>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</si>
  <si>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</si>
  <si>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</si>
  <si>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</si>
  <si>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</si>
  <si>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</si>
  <si>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</si>
  <si>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</si>
  <si>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</si>
  <si>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</si>
  <si>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</si>
  <si>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</si>
  <si>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</si>
  <si>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</si>
  <si>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</si>
  <si>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</si>
  <si>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</si>
  <si>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</si>
  <si>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</si>
  <si>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</si>
  <si>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</si>
  <si>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</si>
  <si>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</si>
  <si>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</si>
  <si>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</si>
  <si>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</si>
  <si>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</si>
  <si>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</si>
  <si>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</si>
  <si>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</si>
  <si>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</si>
  <si>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</si>
  <si>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</si>
  <si>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</si>
  <si>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</si>
  <si>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</si>
  <si>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</si>
  <si>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</si>
  <si>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</si>
  <si>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</si>
  <si>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</si>
  <si>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</si>
  <si>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</si>
  <si>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</si>
  <si>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</si>
  <si>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</si>
  <si>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</si>
  <si>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</si>
  <si>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</si>
  <si>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</si>
  <si>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</si>
  <si>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</si>
  <si>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</si>
  <si>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</si>
  <si>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</si>
  <si>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</si>
  <si>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</si>
  <si>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</si>
  <si>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</si>
  <si>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</si>
  <si>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</si>
  <si>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</si>
  <si>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</si>
  <si>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</si>
  <si>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</si>
  <si>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</si>
  <si>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</si>
  <si>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</si>
  <si>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</si>
  <si>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</si>
  <si>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</si>
  <si>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</si>
  <si>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</si>
  <si>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</si>
  <si>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</si>
  <si>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</si>
  <si>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</si>
  <si>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</si>
  <si>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</si>
  <si>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</si>
  <si>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</si>
  <si>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</si>
  <si>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</si>
  <si>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</si>
  <si>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</si>
  <si>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</si>
  <si>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</si>
  <si>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</si>
  <si>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</si>
  <si>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</si>
  <si>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</si>
  <si>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</si>
  <si>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</si>
  <si>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</si>
  <si>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</si>
  <si>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</si>
  <si>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</si>
  <si>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</si>
  <si>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</si>
  <si>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</si>
  <si>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</si>
  <si>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</si>
  <si>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</si>
  <si>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</si>
  <si>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</si>
  <si>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</si>
  <si>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</si>
  <si>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</si>
  <si>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</si>
  <si>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</si>
  <si>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</si>
  <si>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</si>
  <si>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</si>
  <si>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</si>
  <si>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</si>
  <si>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</si>
  <si>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</si>
  <si>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</si>
  <si>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</si>
  <si>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</si>
  <si>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</si>
  <si>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</si>
  <si>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</si>
  <si>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</si>
  <si>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</si>
  <si>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</si>
  <si>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</si>
  <si>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</si>
  <si>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</si>
  <si>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</si>
  <si>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</si>
  <si>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</si>
  <si>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</si>
  <si>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</si>
  <si>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</si>
  <si>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</si>
  <si>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</si>
  <si>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</si>
  <si>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</si>
  <si>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</si>
  <si>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</si>
  <si>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</si>
  <si>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</si>
  <si>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</si>
  <si>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</si>
  <si>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</si>
  <si>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</si>
  <si>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</si>
  <si>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</si>
  <si>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</si>
  <si>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</si>
  <si>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</si>
  <si>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</si>
  <si>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</si>
  <si>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</si>
  <si>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</si>
  <si>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</si>
  <si>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</si>
  <si>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</si>
  <si>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</si>
  <si>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</si>
  <si>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</si>
  <si>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</si>
  <si>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</si>
  <si>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</si>
  <si>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</si>
  <si>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</si>
  <si>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</si>
  <si>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</si>
  <si>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</si>
  <si>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</si>
  <si>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</si>
  <si>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</si>
  <si>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</si>
  <si>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</si>
  <si>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</si>
  <si>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</si>
  <si>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</si>
  <si>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</si>
  <si>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</si>
  <si>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</si>
  <si>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</si>
  <si>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</si>
  <si>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</si>
  <si>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</si>
  <si>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</si>
  <si>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</si>
  <si>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</si>
  <si>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</si>
  <si>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</si>
  <si>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</si>
  <si>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</si>
  <si>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</si>
  <si>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</si>
  <si>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</si>
  <si>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</si>
  <si>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</si>
  <si>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</si>
  <si>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</si>
  <si>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</si>
  <si>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</si>
  <si>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</si>
  <si>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</si>
  <si>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</si>
  <si>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</si>
  <si>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</si>
  <si>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</si>
  <si>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</si>
  <si>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</si>
  <si>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</si>
  <si>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</si>
  <si>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</si>
  <si>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</si>
  <si>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</si>
  <si>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</si>
  <si>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</si>
  <si>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</si>
  <si>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</si>
  <si>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</si>
  <si>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</si>
  <si>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</si>
  <si>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</si>
  <si>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</si>
  <si>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</si>
  <si>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</si>
  <si>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</si>
  <si>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</si>
  <si>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</si>
  <si>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</si>
  <si>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</si>
  <si>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</si>
  <si>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</si>
  <si>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</si>
  <si>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</si>
  <si>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</si>
  <si>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</si>
  <si>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</si>
  <si>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</si>
  <si>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</si>
  <si>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</si>
  <si>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</si>
  <si>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</si>
  <si>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</si>
  <si>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</si>
  <si>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</si>
  <si>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</si>
  <si>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</si>
  <si>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</si>
  <si>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</si>
  <si>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</si>
  <si>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</si>
  <si>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</si>
  <si>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</si>
  <si>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</si>
  <si>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</si>
  <si>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</si>
  <si>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</si>
  <si>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</si>
  <si>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</si>
  <si>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</si>
  <si>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</si>
  <si>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</si>
  <si>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</si>
  <si>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</si>
  <si>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</si>
  <si>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</si>
  <si>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</si>
  <si>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</si>
  <si>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</si>
  <si>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</si>
  <si>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</si>
  <si>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</si>
  <si>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</si>
  <si>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</si>
  <si>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</si>
  <si>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</si>
  <si>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</si>
  <si>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</si>
  <si>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</si>
  <si>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</si>
  <si>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</si>
  <si>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</si>
  <si>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</si>
  <si>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</si>
  <si>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</si>
  <si>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</si>
  <si>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</si>
  <si>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</si>
  <si>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</si>
  <si>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</si>
  <si>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</si>
  <si>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</si>
  <si>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</si>
  <si>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</si>
  <si>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</si>
  <si>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</si>
  <si>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</si>
  <si>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</si>
  <si>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</si>
  <si>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</si>
  <si>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</si>
  <si>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</si>
  <si>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</si>
  <si>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</si>
  <si>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</si>
  <si>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</si>
  <si>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</si>
  <si>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</si>
  <si>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</si>
  <si>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</si>
  <si>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</si>
  <si>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</si>
  <si>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</si>
  <si>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</si>
  <si>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</si>
  <si>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</si>
  <si>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</si>
  <si>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</si>
  <si>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</si>
  <si>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</si>
  <si>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</si>
  <si>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</si>
  <si>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</si>
  <si>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</si>
  <si>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</si>
  <si>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</si>
  <si>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</si>
  <si>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</si>
  <si>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</si>
  <si>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</si>
  <si>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</si>
  <si>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</si>
  <si>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</si>
  <si>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</si>
  <si>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</si>
  <si>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</si>
  <si>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</si>
  <si>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</si>
  <si>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</si>
  <si>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</si>
  <si>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</si>
  <si>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</si>
  <si>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</si>
  <si>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</si>
  <si>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</si>
  <si>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</si>
  <si>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</si>
  <si>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</si>
  <si>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</si>
  <si>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</si>
  <si>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</si>
  <si>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</si>
  <si>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</si>
  <si>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</si>
  <si>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</si>
  <si>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</si>
  <si>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</si>
  <si>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</si>
  <si>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</si>
  <si>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</si>
  <si>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</si>
  <si>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</si>
  <si>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</si>
  <si>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</si>
  <si>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</si>
  <si>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</si>
  <si>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</si>
  <si>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</si>
  <si>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</si>
  <si>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</si>
  <si>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</si>
  <si>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</si>
  <si>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</si>
  <si>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</si>
  <si>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</si>
  <si>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</si>
  <si>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</si>
  <si>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</si>
  <si>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</si>
  <si>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</si>
  <si>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</si>
  <si>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</si>
  <si>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</si>
  <si>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</si>
  <si>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</si>
  <si>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</si>
  <si>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</si>
  <si>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</si>
  <si>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</si>
  <si>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</si>
  <si>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</si>
  <si>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</si>
  <si>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</si>
  <si>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</si>
  <si>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</si>
  <si>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</si>
  <si>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</si>
  <si>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</si>
  <si>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</si>
  <si>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</si>
  <si>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</si>
  <si>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</si>
  <si>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</si>
  <si>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</si>
  <si>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</si>
  <si>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</si>
  <si>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</si>
  <si>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</si>
  <si>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</si>
  <si>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</si>
  <si>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</si>
  <si>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</si>
  <si>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</si>
  <si>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</si>
  <si>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</si>
  <si>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</si>
  <si>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</si>
  <si>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</si>
  <si>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</si>
  <si>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</si>
  <si>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</si>
  <si>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</si>
  <si>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</si>
  <si>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</si>
  <si>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</si>
  <si>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</si>
  <si>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</si>
  <si>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</si>
  <si>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</si>
  <si>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</si>
  <si>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</si>
  <si>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</si>
  <si>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</si>
  <si>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</si>
  <si>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</si>
  <si>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</si>
  <si>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</si>
  <si>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</si>
  <si>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</si>
  <si>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</si>
  <si>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</si>
  <si>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</si>
  <si>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</si>
  <si>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</si>
  <si>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</si>
  <si>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</si>
  <si>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</si>
  <si>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</si>
  <si>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</si>
  <si>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</si>
  <si>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</si>
  <si>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</si>
  <si>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</si>
  <si>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</si>
  <si>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</si>
  <si>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</si>
  <si>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</si>
  <si>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</si>
  <si>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</si>
  <si>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</si>
  <si>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</si>
  <si>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</si>
  <si>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</si>
  <si>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</si>
  <si>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</si>
  <si>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</si>
  <si>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</si>
  <si>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</si>
  <si>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</si>
  <si>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</si>
  <si>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</si>
  <si>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</si>
  <si>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</si>
  <si>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</si>
  <si>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</si>
  <si>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</si>
  <si>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</si>
  <si>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</si>
  <si>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</si>
  <si>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</si>
  <si>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</si>
  <si>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</si>
  <si>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</si>
  <si>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</si>
  <si>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</si>
  <si>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</si>
  <si>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</si>
  <si>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</si>
  <si>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</si>
  <si>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</si>
  <si>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</si>
  <si>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</si>
  <si>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</si>
  <si>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</si>
  <si>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</si>
  <si>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</si>
  <si>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</si>
  <si>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</si>
  <si>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</si>
  <si>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</si>
  <si>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</si>
  <si>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</si>
  <si>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</si>
  <si>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</si>
  <si>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</si>
  <si>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</si>
  <si>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</si>
  <si>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</si>
  <si>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</si>
  <si>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</si>
  <si>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</si>
  <si>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</si>
  <si>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</si>
  <si>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</si>
  <si>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</si>
  <si>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</si>
  <si>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</si>
  <si>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</si>
  <si>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</si>
  <si>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</si>
  <si>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</si>
  <si>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</si>
  <si>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</si>
  <si>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</si>
  <si>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</si>
  <si>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</si>
  <si>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</si>
  <si>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</si>
  <si>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</si>
  <si>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</si>
  <si>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</si>
  <si>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</si>
  <si>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</si>
  <si>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</si>
  <si>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</si>
  <si>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</si>
  <si>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</si>
  <si>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</si>
  <si>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</si>
  <si>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</si>
  <si>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</si>
  <si>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</si>
  <si>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</si>
  <si>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</si>
  <si>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</si>
  <si>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</si>
  <si>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</si>
  <si>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</si>
  <si>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</si>
  <si>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</si>
  <si>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</si>
  <si>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</si>
  <si>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</si>
  <si>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</si>
  <si>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</si>
  <si>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</si>
  <si>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</si>
  <si>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</si>
  <si>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</si>
  <si>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</si>
  <si>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</si>
  <si>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</si>
  <si>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</si>
  <si>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</si>
  <si>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</si>
  <si>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</si>
  <si>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</si>
  <si>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</si>
  <si>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</si>
  <si>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</si>
  <si>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</si>
  <si>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</si>
  <si>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</si>
  <si>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</si>
  <si>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</si>
  <si>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</si>
  <si>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</si>
  <si>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</si>
  <si>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</si>
  <si>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</si>
  <si>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</si>
  <si>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</si>
  <si>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</si>
  <si>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</si>
  <si>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</si>
  <si>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</si>
  <si>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</si>
  <si>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</si>
  <si>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</si>
  <si>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</si>
  <si>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</si>
  <si>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</si>
  <si>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</si>
  <si>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</si>
  <si>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</si>
  <si>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</si>
  <si>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</si>
  <si>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</si>
  <si>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</si>
  <si>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</si>
  <si>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</si>
  <si>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</si>
  <si>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</si>
  <si>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</si>
  <si>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</si>
  <si>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</si>
  <si>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</si>
  <si>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</si>
  <si>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</si>
  <si>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</si>
  <si>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</si>
  <si>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</si>
  <si>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</si>
  <si>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</si>
  <si>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</si>
  <si>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</si>
  <si>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</si>
  <si>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</si>
  <si>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</si>
  <si>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</si>
  <si>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</si>
  <si>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</si>
  <si>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</si>
  <si>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</si>
  <si>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</si>
  <si>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</si>
  <si>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</si>
  <si>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</si>
  <si>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</si>
  <si>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</si>
  <si>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</si>
  <si>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</si>
  <si>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</si>
  <si>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</si>
  <si>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</si>
  <si>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</si>
  <si>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</si>
  <si>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</si>
  <si>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</si>
  <si>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</si>
  <si>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</si>
  <si>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</si>
  <si>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</si>
  <si>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</si>
  <si>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</si>
  <si>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</si>
  <si>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</si>
  <si>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</si>
  <si>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</si>
  <si>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</si>
  <si>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</si>
  <si>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</si>
  <si>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</si>
  <si>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</si>
  <si>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</si>
  <si>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</si>
  <si>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</si>
  <si>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</si>
  <si>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</si>
  <si>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</si>
  <si>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</si>
  <si>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</si>
  <si>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</si>
  <si>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</si>
  <si>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</si>
  <si>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</si>
  <si>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</si>
  <si>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</si>
  <si>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</si>
  <si>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</si>
  <si>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</si>
  <si>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</si>
  <si>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</si>
  <si>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</si>
  <si>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</si>
  <si>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</si>
  <si>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</si>
  <si>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</si>
  <si>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</si>
  <si>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</si>
  <si>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</si>
  <si>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</si>
  <si>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</si>
  <si>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</si>
  <si>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</si>
  <si>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</si>
  <si>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</si>
  <si>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</si>
  <si>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</si>
  <si>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</si>
  <si>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</si>
  <si>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</si>
  <si>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</si>
  <si>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</si>
  <si>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</si>
  <si>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</si>
  <si>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</si>
  <si>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</si>
  <si>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</si>
  <si>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</si>
  <si>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</si>
  <si>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</si>
  <si>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</si>
  <si>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</si>
  <si>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</si>
  <si>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</si>
  <si>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</si>
  <si>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</si>
  <si>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</si>
  <si>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</si>
  <si>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</si>
  <si>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</si>
  <si>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</si>
  <si>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</si>
  <si>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</si>
  <si>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</si>
  <si>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</si>
  <si>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</si>
  <si>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</si>
  <si>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</si>
  <si>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</si>
  <si>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</si>
  <si>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</si>
  <si>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</si>
  <si>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</si>
  <si>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</si>
  <si>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</si>
  <si>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</si>
  <si>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</si>
  <si>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</si>
  <si>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</si>
  <si>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</si>
  <si>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</si>
  <si>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</si>
  <si>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</si>
  <si>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</si>
  <si>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</si>
  <si>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</si>
  <si>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</si>
  <si>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</si>
  <si>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</si>
  <si>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</si>
  <si>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</si>
  <si>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</si>
  <si>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</si>
  <si>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</si>
  <si>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</si>
  <si>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</si>
  <si>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</si>
  <si>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</si>
  <si>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</si>
  <si>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</si>
  <si>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</si>
  <si>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</si>
  <si>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</si>
  <si>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</si>
  <si>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</si>
  <si>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</si>
  <si>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</si>
  <si>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</si>
  <si>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</si>
  <si>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</si>
  <si>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</si>
  <si>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</si>
  <si>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</si>
  <si>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</si>
  <si>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</si>
  <si>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</si>
  <si>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</si>
  <si>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</si>
  <si>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</si>
  <si>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</si>
  <si>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</si>
  <si>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</si>
  <si>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</si>
  <si>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</si>
  <si>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</si>
  <si>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</si>
  <si>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</si>
  <si>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</si>
  <si>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</si>
  <si>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</si>
  <si>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</si>
  <si>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</si>
  <si>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</si>
  <si>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</si>
  <si>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</si>
  <si>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</si>
  <si>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</si>
  <si>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</si>
  <si>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</si>
  <si>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</si>
  <si>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</si>
  <si>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</si>
  <si>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</si>
  <si>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</si>
  <si>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</si>
  <si>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</si>
  <si>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</si>
  <si>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</si>
  <si>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</si>
  <si>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</si>
  <si>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</si>
  <si>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</si>
  <si>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</si>
  <si>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</si>
  <si>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</si>
  <si>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</si>
  <si>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</si>
  <si>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</si>
  <si>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</si>
  <si>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</si>
  <si>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</si>
  <si>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</si>
  <si>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</si>
  <si>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</si>
  <si>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</si>
  <si>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</si>
  <si>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</si>
  <si>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</si>
  <si>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</si>
  <si>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</si>
  <si>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</si>
  <si>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</si>
  <si>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</si>
  <si>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</si>
  <si>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</si>
  <si>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</si>
  <si>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</si>
  <si>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</si>
  <si>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</si>
  <si>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</si>
  <si>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</si>
  <si>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</si>
  <si>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</si>
  <si>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</si>
  <si>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</si>
  <si>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</si>
  <si>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</si>
  <si>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</si>
  <si>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</si>
  <si>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</si>
  <si>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</si>
  <si>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</si>
  <si>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</si>
  <si>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</si>
  <si>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</si>
  <si>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</si>
  <si>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</si>
  <si>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</si>
  <si>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</si>
  <si>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</si>
  <si>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</si>
  <si>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</si>
  <si>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</si>
  <si>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</si>
  <si>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</si>
  <si>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</si>
  <si>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</si>
  <si>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</si>
  <si>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</si>
  <si>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</si>
  <si>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</si>
  <si>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</si>
  <si>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</si>
  <si>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</si>
  <si>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</si>
  <si>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</si>
  <si>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</si>
  <si>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</si>
  <si>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</si>
  <si>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</si>
  <si>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</si>
  <si>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</si>
  <si>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</si>
  <si>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</si>
  <si>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</si>
  <si>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</si>
  <si>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</si>
  <si>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</si>
  <si>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</si>
  <si>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</si>
  <si>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</si>
  <si>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</si>
  <si>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</si>
  <si>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</si>
  <si>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</si>
  <si>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</si>
  <si>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</si>
  <si>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</si>
  <si>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</si>
  <si>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</si>
  <si>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</si>
  <si>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</si>
  <si>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</si>
  <si>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</si>
  <si>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</si>
  <si>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</si>
  <si>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</si>
  <si>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</si>
  <si>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</si>
  <si>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</si>
  <si>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</si>
  <si>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</si>
  <si>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</si>
  <si>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</si>
  <si>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</si>
  <si>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</si>
  <si>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</si>
  <si>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</si>
  <si>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</si>
  <si>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</si>
  <si>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</si>
  <si>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</si>
  <si>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</si>
  <si>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</si>
  <si>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</si>
  <si>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</si>
  <si>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</si>
  <si>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</si>
  <si>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</si>
  <si>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</si>
  <si>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</si>
  <si>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</si>
  <si>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</si>
  <si>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</si>
  <si>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</si>
  <si>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</si>
  <si>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</si>
  <si>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</si>
  <si>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</si>
  <si>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</si>
  <si>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</si>
  <si>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</si>
  <si>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</si>
  <si>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</si>
  <si>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</si>
  <si>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</si>
  <si>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</si>
  <si>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</si>
  <si>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</si>
  <si>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</si>
  <si>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</si>
  <si>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</si>
  <si>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</si>
  <si>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</si>
  <si>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</si>
  <si>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</si>
  <si>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</si>
  <si>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</si>
  <si>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</si>
  <si>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</si>
  <si>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</si>
  <si>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</si>
  <si>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</si>
  <si>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</si>
  <si>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</si>
  <si>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</si>
  <si>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</si>
  <si>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</si>
  <si>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</si>
  <si>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</si>
  <si>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</si>
  <si>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</si>
  <si>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</si>
  <si>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</si>
  <si>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</si>
  <si>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</si>
  <si>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</si>
  <si>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</si>
  <si>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</si>
  <si>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</si>
  <si>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</si>
  <si>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</si>
  <si>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</si>
  <si>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</si>
  <si>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</si>
  <si>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</si>
  <si>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</si>
  <si>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</si>
  <si>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</si>
  <si>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</si>
  <si>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</si>
  <si>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</si>
  <si>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</si>
  <si>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</si>
  <si>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</si>
  <si>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</si>
  <si>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</si>
  <si>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</si>
  <si>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</si>
  <si>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</si>
  <si>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</si>
  <si>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</si>
  <si>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</si>
  <si>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</si>
  <si>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</si>
  <si>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</si>
  <si>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</si>
  <si>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</si>
  <si>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</si>
  <si>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</si>
  <si>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</si>
  <si>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</si>
  <si>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</si>
  <si>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</si>
  <si>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</si>
  <si>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</si>
  <si>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</si>
  <si>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</si>
  <si>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</si>
  <si>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</si>
  <si>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</si>
  <si>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</si>
  <si>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</si>
  <si>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</si>
  <si>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</si>
  <si>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</si>
  <si>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</si>
  <si>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</si>
  <si>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</si>
  <si>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</si>
  <si>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</si>
  <si>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</si>
  <si>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</si>
  <si>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</si>
  <si>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</si>
  <si>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</si>
  <si>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</si>
  <si>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</si>
  <si>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</si>
  <si>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</si>
  <si>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</si>
  <si>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</si>
  <si>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</si>
  <si>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</si>
  <si>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</si>
  <si>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</si>
  <si>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</si>
  <si>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</si>
  <si>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</si>
  <si>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</si>
  <si>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</si>
  <si>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</si>
  <si>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</si>
  <si>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</si>
  <si>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</si>
  <si>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</si>
  <si>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</si>
  <si>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</si>
  <si>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</si>
  <si>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</si>
  <si>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</si>
  <si>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</si>
  <si>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</si>
  <si>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</si>
  <si>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</si>
  <si>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</si>
  <si>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</si>
  <si>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</si>
  <si>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</si>
  <si>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</si>
  <si>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</si>
  <si>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</si>
  <si>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</si>
  <si>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</si>
  <si>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</si>
  <si>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</si>
  <si>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</si>
  <si>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</si>
  <si>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</si>
  <si>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</si>
  <si>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</si>
  <si>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</si>
  <si>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</si>
  <si>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</si>
  <si>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</si>
  <si>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</si>
  <si>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</si>
  <si>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</si>
  <si>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</si>
  <si>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</si>
  <si>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</si>
  <si>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</si>
  <si>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</si>
  <si>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</si>
  <si>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</si>
  <si>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</si>
  <si>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</si>
  <si>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</si>
  <si>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</si>
  <si>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</si>
  <si>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</si>
  <si>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</si>
  <si>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</si>
  <si>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</si>
  <si>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</si>
  <si>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</si>
  <si>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</si>
  <si>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</si>
  <si>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</si>
  <si>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</si>
  <si>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</si>
  <si>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</si>
  <si>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</si>
  <si>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</si>
  <si>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</si>
  <si>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</si>
  <si>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</si>
  <si>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</si>
  <si>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</si>
  <si>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</si>
  <si>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</si>
  <si>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</si>
  <si>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</si>
  <si>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</si>
  <si>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</si>
  <si>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</si>
  <si>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</si>
  <si>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</si>
  <si>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</si>
  <si>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</si>
  <si>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</si>
  <si>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</si>
  <si>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</si>
  <si>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</si>
  <si>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</si>
  <si>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</si>
  <si>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</si>
  <si>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</si>
  <si>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</si>
  <si>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</si>
  <si>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</si>
  <si>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</si>
  <si>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</si>
  <si>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</si>
  <si>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</si>
  <si>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</si>
  <si>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</si>
  <si>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</si>
  <si>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</si>
  <si>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</si>
  <si>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</si>
  <si>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</si>
  <si>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</si>
  <si>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</si>
  <si>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</si>
  <si>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</si>
  <si>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</si>
  <si>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</si>
  <si>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</si>
  <si>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</si>
  <si>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</si>
  <si>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</si>
  <si>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</si>
  <si>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</si>
  <si>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</si>
  <si>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</si>
  <si>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</si>
  <si>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</si>
  <si>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</si>
  <si>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</si>
  <si>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</si>
  <si>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</si>
  <si>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</si>
  <si>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</si>
  <si>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</si>
  <si>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</si>
  <si>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</si>
  <si>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</si>
  <si>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</si>
  <si>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</si>
  <si>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</si>
  <si>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</si>
  <si>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</si>
  <si>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</si>
  <si>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</si>
  <si>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</si>
  <si>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</si>
  <si>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</si>
  <si>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</si>
  <si>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</si>
  <si>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</si>
  <si>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</si>
  <si>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</si>
  <si>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</si>
  <si>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</si>
  <si>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</si>
  <si>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</si>
  <si>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</si>
  <si>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</si>
  <si>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</si>
  <si>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</si>
  <si>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</si>
  <si>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</si>
  <si>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</si>
  <si>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</si>
  <si>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</si>
  <si>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</si>
  <si>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</si>
  <si>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</si>
  <si>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</si>
  <si>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</si>
  <si>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</si>
  <si>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</si>
  <si>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</si>
  <si>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</si>
  <si>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</si>
  <si>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</si>
  <si>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</si>
  <si>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</si>
  <si>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</si>
  <si>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</si>
  <si>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</si>
  <si>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</si>
  <si>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</si>
  <si>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</si>
  <si>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</si>
  <si>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</si>
  <si>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</si>
  <si>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</si>
  <si>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</si>
  <si>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</si>
  <si>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</si>
  <si>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</si>
  <si>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</si>
  <si>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</si>
  <si>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</si>
  <si>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</si>
  <si>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</si>
  <si>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</si>
  <si>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</si>
  <si>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</si>
  <si>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</si>
  <si>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</si>
  <si>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</si>
  <si>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</si>
  <si>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</si>
  <si>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</si>
  <si>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</si>
  <si>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</si>
  <si>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</si>
  <si>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</si>
  <si>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</si>
  <si>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</si>
  <si>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</si>
  <si>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</si>
  <si>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</si>
  <si>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</si>
  <si>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</si>
  <si>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</si>
  <si>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</si>
  <si>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</si>
  <si>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</si>
  <si>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</si>
  <si>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</si>
  <si>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</si>
  <si>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</si>
  <si>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</si>
  <si>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</si>
  <si>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</si>
  <si>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</si>
  <si>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</si>
  <si>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</si>
  <si>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</si>
  <si>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</si>
  <si>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</si>
  <si>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</si>
  <si>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</si>
  <si>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</si>
  <si>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</si>
  <si>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</si>
  <si>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</si>
  <si>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</si>
  <si>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</si>
  <si>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</si>
  <si>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</si>
  <si>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</si>
  <si>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</si>
  <si>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</si>
  <si>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</si>
  <si>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</si>
  <si>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</si>
  <si>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</si>
  <si>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</si>
  <si>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</si>
  <si>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</si>
  <si>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</si>
  <si>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</si>
  <si>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</si>
  <si>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</si>
  <si>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</si>
  <si>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</si>
  <si>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</si>
  <si>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</si>
  <si>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</si>
  <si>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</si>
  <si>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</si>
  <si>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</si>
  <si>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</si>
  <si>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</si>
  <si>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</si>
  <si>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</si>
  <si>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</si>
  <si>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</si>
  <si>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</si>
  <si>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</si>
  <si>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</si>
  <si>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</si>
  <si>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</si>
  <si>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</si>
  <si>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</si>
  <si>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</si>
  <si>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</si>
  <si>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</si>
  <si>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</si>
  <si>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</si>
  <si>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</si>
  <si>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</si>
  <si>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</si>
  <si>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</si>
  <si>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</si>
  <si>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</si>
  <si>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</si>
  <si>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</si>
  <si>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</si>
  <si>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</si>
  <si>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</si>
  <si>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</si>
  <si>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</si>
  <si>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</si>
  <si>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</si>
  <si>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</si>
  <si>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</si>
  <si>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</si>
  <si>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</si>
  <si>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</si>
  <si>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</si>
  <si>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</si>
  <si>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</si>
  <si>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</si>
  <si>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</si>
  <si>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</si>
  <si>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</si>
  <si>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</si>
  <si>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</si>
  <si>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</si>
  <si>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</si>
  <si>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</si>
  <si>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</si>
  <si>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</si>
  <si>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</si>
  <si>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</si>
  <si>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</si>
  <si>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</si>
  <si>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</si>
  <si>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</si>
  <si>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</si>
  <si>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</si>
  <si>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</si>
  <si>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</si>
  <si>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</si>
  <si>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</si>
  <si>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</si>
  <si>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</si>
  <si>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</si>
  <si>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</si>
  <si>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</si>
  <si>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</si>
  <si>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</si>
  <si>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</si>
  <si>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</si>
  <si>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</si>
  <si>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</si>
  <si>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</si>
  <si>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</si>
  <si>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</si>
  <si>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</si>
  <si>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</si>
  <si>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</si>
  <si>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</si>
  <si>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</si>
  <si>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</si>
  <si>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</si>
  <si>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</si>
  <si>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</si>
  <si>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</si>
  <si>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</si>
  <si>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</si>
  <si>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</si>
  <si>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</si>
  <si>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</si>
  <si>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</si>
  <si>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</si>
  <si>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</si>
  <si>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</si>
  <si>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</si>
  <si>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</si>
  <si>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</si>
  <si>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</si>
  <si>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</si>
  <si>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</si>
  <si>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</si>
  <si>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</si>
  <si>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</si>
  <si>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</si>
  <si>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</si>
  <si>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</si>
  <si>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</si>
  <si>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</si>
  <si>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</si>
  <si>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</si>
  <si>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</si>
  <si>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</si>
  <si>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</si>
  <si>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</si>
  <si>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</si>
  <si>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</si>
  <si>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</si>
  <si>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</si>
  <si>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</si>
  <si>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</si>
  <si>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</si>
  <si>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</si>
  <si>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</si>
  <si>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</si>
  <si>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</si>
  <si>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</si>
  <si>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</si>
  <si>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</si>
  <si>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</si>
  <si>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</si>
  <si>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</si>
  <si>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</si>
  <si>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</si>
  <si>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</si>
  <si>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</si>
  <si>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</si>
  <si>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</si>
  <si>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</si>
  <si>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</si>
  <si>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</si>
  <si>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</si>
  <si>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</si>
  <si>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</si>
  <si>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</si>
  <si>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</si>
  <si>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</si>
  <si>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</si>
  <si>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</si>
  <si>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</si>
  <si>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</si>
  <si>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</si>
  <si>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</si>
  <si>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</si>
  <si>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</si>
  <si>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</si>
  <si>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</si>
  <si>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</si>
  <si>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</si>
  <si>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</si>
  <si>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</si>
  <si>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</si>
  <si>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</si>
  <si>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</si>
  <si>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</si>
  <si>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</si>
  <si>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</si>
  <si>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</si>
  <si>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</si>
  <si>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</si>
  <si>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</si>
  <si>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</si>
  <si>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</si>
  <si>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</si>
  <si>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</si>
  <si>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</si>
  <si>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</si>
  <si>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</si>
  <si>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</si>
  <si>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</si>
  <si>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</si>
  <si>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</si>
  <si>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</si>
  <si>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</si>
  <si>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</si>
  <si>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</si>
  <si>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</si>
  <si>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</si>
  <si>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</si>
  <si>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</si>
  <si>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</si>
  <si>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</si>
  <si>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</si>
  <si>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</si>
  <si>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</si>
  <si>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</si>
  <si>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</si>
  <si>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</si>
  <si>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</si>
  <si>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</si>
  <si>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</si>
  <si>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</si>
  <si>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</si>
  <si>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</si>
  <si>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</si>
  <si>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</si>
  <si>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</si>
  <si>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</si>
  <si>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</si>
  <si>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</si>
  <si>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</si>
  <si>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</si>
  <si>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</si>
  <si>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</si>
  <si>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</si>
  <si>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</si>
  <si>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</si>
  <si>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</si>
  <si>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</si>
  <si>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</si>
  <si>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</si>
  <si>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</si>
  <si>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</si>
  <si>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</si>
  <si>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</si>
  <si>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</si>
  <si>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</si>
  <si>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</si>
  <si>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</si>
  <si>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</si>
  <si>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</si>
  <si>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</si>
  <si>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</si>
  <si>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</si>
  <si>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</si>
  <si>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</si>
  <si>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</si>
  <si>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</si>
  <si>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</si>
  <si>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</si>
  <si>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</si>
  <si>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</si>
  <si>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</si>
  <si>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</si>
  <si>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</si>
  <si>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</si>
  <si>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</si>
  <si>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</si>
  <si>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</si>
  <si>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</si>
  <si>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</si>
  <si>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</si>
  <si>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</si>
  <si>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</si>
  <si>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</si>
  <si>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</si>
  <si>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</si>
  <si>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</si>
  <si>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</si>
  <si>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</si>
  <si>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</si>
  <si>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</si>
  <si>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</si>
  <si>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</si>
  <si>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</si>
  <si>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</si>
  <si>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</si>
  <si>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</si>
  <si>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</si>
  <si>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</si>
  <si>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</si>
  <si>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</si>
  <si>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</si>
  <si>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</si>
  <si>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</si>
  <si>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</si>
  <si>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</si>
  <si>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</si>
  <si>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</si>
  <si>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</si>
  <si>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</si>
  <si>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</si>
  <si>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</si>
  <si>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</si>
  <si>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</si>
  <si>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</si>
  <si>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</si>
  <si>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</si>
  <si>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</si>
  <si>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</si>
  <si>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</si>
  <si>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</si>
  <si>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</si>
  <si>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</si>
  <si>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</si>
  <si>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</si>
  <si>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</si>
  <si>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</si>
  <si>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</si>
  <si>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</si>
  <si>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</si>
  <si>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</si>
  <si>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</si>
  <si>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</si>
  <si>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</si>
  <si>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</si>
  <si>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</si>
  <si>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</si>
  <si>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</si>
  <si>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</si>
  <si>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</si>
  <si>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</si>
  <si>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</si>
  <si>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</si>
  <si>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</si>
  <si>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</si>
  <si>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</si>
  <si>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</si>
  <si>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</si>
  <si>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</si>
  <si>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</si>
  <si>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</si>
  <si>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</si>
  <si>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</si>
  <si>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</si>
  <si>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</si>
  <si>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</si>
  <si>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</si>
  <si>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</si>
  <si>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</si>
  <si>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</si>
  <si>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</si>
  <si>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</si>
  <si>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</si>
  <si>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</si>
  <si>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</si>
  <si>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</si>
  <si>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</si>
  <si>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</si>
  <si>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</si>
  <si>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</si>
  <si>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</si>
  <si>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</si>
  <si>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</si>
  <si>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</si>
  <si>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</si>
  <si>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</si>
  <si>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</si>
  <si>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</si>
  <si>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</si>
  <si>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</si>
  <si>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</si>
  <si>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</si>
  <si>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</si>
  <si>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</si>
  <si>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</si>
  <si>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</si>
  <si>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</si>
  <si>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</si>
  <si>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</si>
  <si>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</si>
  <si>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</si>
  <si>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</si>
  <si>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</si>
  <si>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</si>
  <si>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</si>
  <si>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</si>
  <si>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</si>
  <si>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</si>
  <si>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</si>
  <si>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</si>
  <si>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</si>
  <si>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</si>
  <si>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</si>
  <si>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</si>
  <si>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</si>
  <si>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</si>
  <si>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</si>
  <si>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</si>
  <si>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</si>
  <si>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</si>
  <si>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</si>
  <si>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</si>
  <si>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</si>
  <si>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</si>
  <si>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</si>
  <si>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</si>
  <si>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</si>
  <si>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</si>
  <si>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</si>
  <si>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</si>
  <si>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</si>
  <si>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</si>
  <si>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</si>
  <si>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</si>
  <si>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</si>
  <si>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</si>
  <si>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</si>
  <si>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</si>
  <si>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</si>
  <si>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</si>
  <si>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</si>
  <si>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</si>
  <si>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</si>
  <si>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</si>
  <si>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</si>
  <si>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</si>
  <si>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</si>
  <si>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</si>
  <si>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</si>
  <si>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</si>
  <si>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</si>
  <si>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</si>
  <si>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</si>
  <si>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</si>
  <si>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</si>
  <si>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</si>
  <si>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</si>
  <si>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</si>
  <si>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</si>
  <si>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</si>
  <si>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</si>
  <si>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</si>
  <si>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</si>
  <si>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</si>
  <si>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</si>
  <si>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</si>
  <si>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</si>
  <si>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</si>
  <si>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</si>
  <si>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</si>
  <si>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</si>
  <si>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</si>
  <si>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</si>
  <si>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</si>
  <si>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</si>
  <si>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</si>
  <si>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</si>
  <si>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</si>
  <si>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</si>
  <si>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</si>
  <si>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</si>
  <si>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</si>
  <si>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</si>
  <si>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</si>
  <si>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</si>
  <si>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</si>
  <si>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</si>
  <si>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</si>
  <si>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</si>
  <si>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</si>
  <si>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</si>
  <si>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</si>
  <si>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</si>
  <si>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</si>
  <si>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</si>
  <si>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</si>
  <si>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</si>
  <si>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</si>
  <si>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</si>
  <si>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</si>
  <si>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</si>
  <si>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</si>
  <si>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</si>
  <si>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</si>
  <si>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</si>
  <si>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</si>
  <si>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</si>
  <si>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</si>
  <si>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</si>
  <si>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</si>
  <si>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</si>
  <si>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</si>
  <si>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</si>
  <si>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</si>
  <si>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</si>
  <si>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</si>
  <si>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</si>
  <si>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</si>
  <si>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</si>
  <si>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</si>
  <si>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</si>
  <si>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</si>
  <si>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</si>
  <si>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</si>
  <si>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</si>
  <si>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</si>
  <si>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</si>
  <si>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</si>
  <si>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</si>
  <si>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</si>
  <si>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</si>
  <si>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</si>
  <si>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</si>
  <si>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</si>
  <si>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</si>
  <si>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</si>
  <si>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</si>
  <si>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</si>
  <si>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</si>
  <si>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</si>
  <si>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</si>
  <si>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</si>
  <si>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</si>
  <si>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</si>
  <si>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</si>
  <si>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</si>
  <si>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</si>
  <si>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</si>
  <si>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</si>
  <si>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</si>
  <si>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</si>
  <si>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</si>
  <si>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</si>
  <si>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</si>
  <si>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</si>
  <si>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</si>
  <si>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</si>
  <si>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</si>
  <si>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</si>
  <si>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</si>
  <si>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</si>
  <si>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</si>
  <si>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</si>
  <si>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</si>
  <si>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</si>
  <si>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</si>
  <si>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</si>
  <si>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</si>
  <si>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</si>
  <si>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</si>
  <si>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</si>
  <si>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</si>
  <si>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</si>
  <si>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</si>
  <si>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</si>
  <si>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</si>
  <si>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</si>
  <si>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</si>
  <si>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</si>
  <si>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</si>
  <si>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</si>
  <si>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</si>
  <si>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</si>
  <si>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</si>
  <si>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</si>
  <si>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</si>
  <si>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</si>
  <si>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</si>
  <si>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</si>
  <si>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</si>
  <si>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</si>
  <si>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</si>
  <si>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</si>
  <si>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</si>
  <si>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</si>
  <si>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</si>
  <si>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</si>
  <si>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</si>
  <si>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</si>
  <si>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</si>
  <si>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</si>
  <si>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</si>
  <si>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</si>
  <si>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</si>
  <si>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</si>
  <si>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</si>
  <si>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</si>
  <si>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</si>
  <si>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</si>
  <si>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</si>
  <si>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</si>
  <si>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</si>
  <si>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</si>
  <si>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</si>
  <si>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</si>
  <si>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</si>
  <si>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</si>
  <si>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</si>
  <si>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</si>
  <si>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</si>
  <si>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</si>
  <si>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</si>
  <si>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</si>
  <si>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</si>
  <si>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</si>
  <si>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</si>
  <si>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</si>
  <si>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</si>
  <si>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</si>
  <si>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</si>
  <si>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</si>
  <si>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</si>
  <si>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</si>
  <si>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</si>
  <si>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</si>
  <si>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</si>
  <si>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</si>
  <si>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</si>
  <si>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</si>
  <si>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</si>
  <si>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</si>
  <si>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</si>
  <si>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</si>
  <si>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</si>
  <si>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</si>
  <si>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</si>
  <si>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</si>
  <si>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</si>
  <si>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</si>
  <si>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</si>
  <si>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</si>
  <si>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</si>
  <si>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</si>
  <si>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</si>
  <si>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</si>
  <si>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</si>
  <si>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</si>
  <si>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</si>
  <si>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</si>
  <si>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</si>
  <si>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</si>
  <si>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</si>
  <si>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</si>
  <si>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</si>
  <si>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</si>
  <si>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</si>
  <si>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</si>
  <si>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</si>
  <si>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</si>
  <si>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</si>
  <si>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</si>
  <si>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</si>
  <si>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</si>
  <si>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</si>
  <si>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</si>
  <si>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</si>
  <si>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</si>
  <si>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</si>
  <si>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</si>
  <si>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</si>
  <si>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</si>
  <si>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</si>
  <si>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</si>
  <si>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</si>
  <si>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</si>
  <si>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</si>
  <si>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</si>
  <si>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</si>
  <si>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</si>
  <si>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</si>
  <si>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</si>
  <si>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</si>
  <si>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</si>
  <si>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</si>
  <si>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</si>
  <si>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</si>
  <si>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</si>
  <si>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</si>
  <si>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</si>
  <si>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</si>
  <si>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</si>
  <si>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</si>
  <si>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</si>
  <si>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</si>
  <si>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</si>
  <si>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</si>
  <si>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</si>
  <si>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</si>
  <si>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</si>
  <si>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</si>
  <si>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</si>
  <si>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</si>
  <si>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</si>
  <si>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</si>
  <si>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</si>
  <si>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</si>
  <si>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</si>
  <si>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</si>
  <si>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</si>
  <si>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</si>
  <si>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</si>
  <si>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</si>
  <si>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</si>
  <si>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</si>
  <si>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</si>
  <si>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</si>
  <si>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</si>
  <si>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</si>
  <si>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</si>
  <si>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</si>
  <si>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</si>
  <si>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</si>
  <si>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</si>
  <si>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</si>
  <si>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</si>
  <si>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</si>
  <si>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</si>
  <si>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</si>
  <si>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</si>
  <si>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</si>
  <si>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</si>
  <si>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</si>
  <si>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</si>
  <si>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</si>
  <si>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</si>
  <si>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</si>
  <si>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</si>
  <si>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</si>
  <si>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</si>
  <si>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</si>
  <si>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</si>
  <si>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</si>
  <si>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</si>
  <si>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</si>
  <si>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</si>
  <si>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</si>
  <si>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</si>
  <si>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</si>
  <si>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</si>
  <si>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</si>
  <si>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</si>
  <si>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</si>
  <si>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</si>
  <si>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</si>
  <si>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</si>
  <si>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</si>
  <si>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</si>
  <si>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</si>
  <si>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</si>
  <si>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</si>
  <si>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</si>
  <si>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</si>
  <si>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</si>
  <si>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</si>
  <si>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</si>
  <si>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</si>
  <si>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</si>
  <si>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</si>
  <si>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</si>
  <si>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</si>
  <si>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</si>
  <si>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</si>
  <si>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</si>
  <si>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</si>
  <si>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</si>
  <si>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</si>
  <si>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</si>
  <si>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</si>
  <si>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</si>
  <si>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</si>
  <si>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</si>
  <si>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</si>
  <si>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</si>
  <si>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</si>
  <si>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</si>
  <si>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</si>
  <si>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</si>
  <si>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</si>
  <si>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</si>
  <si>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</si>
  <si>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</si>
  <si>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</si>
  <si>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</si>
  <si>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</si>
  <si>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</si>
  <si>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</si>
  <si>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</si>
  <si>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</si>
  <si>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</si>
  <si>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</si>
  <si>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</si>
  <si>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</si>
  <si>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</si>
  <si>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</si>
  <si>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</si>
  <si>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</si>
  <si>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</si>
  <si>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</si>
  <si>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</si>
  <si>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</si>
  <si>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</si>
  <si>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</si>
  <si>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</si>
  <si>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</si>
  <si>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</si>
  <si>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</si>
  <si>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</si>
  <si>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</si>
  <si>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</si>
  <si>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</si>
  <si>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</si>
  <si>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</si>
  <si>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</si>
  <si>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</si>
  <si>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</si>
  <si>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</si>
  <si>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</si>
  <si>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</si>
  <si>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</si>
  <si>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</si>
  <si>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</si>
  <si>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</si>
  <si>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</si>
  <si>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</si>
  <si>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</si>
  <si>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</si>
  <si>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</si>
  <si>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</si>
  <si>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</si>
  <si>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</si>
  <si>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</si>
  <si>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</si>
  <si>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</si>
  <si>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</si>
  <si>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</si>
  <si>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</si>
  <si>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</si>
  <si>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</si>
  <si>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</si>
  <si>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</si>
  <si>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</si>
  <si>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</si>
  <si>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</si>
  <si>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</si>
  <si>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</si>
  <si>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</si>
  <si>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</si>
  <si>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</si>
  <si>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</si>
  <si>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</si>
  <si>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</si>
  <si>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</si>
  <si>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</si>
  <si>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</si>
  <si>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</si>
  <si>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</si>
  <si>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</si>
  <si>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</si>
  <si>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</si>
  <si>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</si>
  <si>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</si>
  <si>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</si>
  <si>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</si>
  <si>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</si>
  <si>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</si>
  <si>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</si>
  <si>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</si>
  <si>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</si>
  <si>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</si>
  <si>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</si>
  <si>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</si>
  <si>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</si>
  <si>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</si>
  <si>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</si>
  <si>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</si>
  <si>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</si>
  <si>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</si>
  <si>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</si>
  <si>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</si>
  <si>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</si>
  <si>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</si>
  <si>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</si>
  <si>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</si>
  <si>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</si>
  <si>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</si>
  <si>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</si>
  <si>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</si>
  <si>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</si>
  <si>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</si>
  <si>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</si>
  <si>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</si>
  <si>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</si>
  <si>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</si>
  <si>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</si>
  <si>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</si>
  <si>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</si>
  <si>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</si>
  <si>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</si>
  <si>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</si>
  <si>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</si>
  <si>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</si>
  <si>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</si>
  <si>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</si>
  <si>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</si>
  <si>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</si>
  <si>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</si>
  <si>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</si>
  <si>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</si>
  <si>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</si>
  <si>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</si>
  <si>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</si>
  <si>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</si>
  <si>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</si>
  <si>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</si>
  <si>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</si>
  <si>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</si>
  <si>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</si>
  <si>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</si>
  <si>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</si>
  <si>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</si>
  <si>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</si>
  <si>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</si>
  <si>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</si>
  <si>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</si>
  <si>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</si>
  <si>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</si>
  <si>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</si>
  <si>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</si>
  <si>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</si>
  <si>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</si>
  <si>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</si>
  <si>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</si>
  <si>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</si>
  <si>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</si>
  <si>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</si>
  <si>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</si>
  <si>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</si>
  <si>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</si>
  <si>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</si>
  <si>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</si>
  <si>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</si>
  <si>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</si>
  <si>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</si>
  <si>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</si>
  <si>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</si>
  <si>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</si>
  <si>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</si>
  <si>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</si>
  <si>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</si>
  <si>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</si>
  <si>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</si>
  <si>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</si>
  <si>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</si>
  <si>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</si>
  <si>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</si>
  <si>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</si>
  <si>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</si>
  <si>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</si>
  <si>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</si>
  <si>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</si>
  <si>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</si>
  <si>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</si>
  <si>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</si>
  <si>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</si>
  <si>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</si>
  <si>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</si>
  <si>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</si>
  <si>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</si>
  <si>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</si>
  <si>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</si>
  <si>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</si>
  <si>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</si>
  <si>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</si>
  <si>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</si>
  <si>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</si>
  <si>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</si>
  <si>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</si>
  <si>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</si>
  <si>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</si>
  <si>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</si>
  <si>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</si>
  <si>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</si>
  <si>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</si>
  <si>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</si>
  <si>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</si>
  <si>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</si>
  <si>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</si>
  <si>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</si>
  <si>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</si>
  <si>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</si>
  <si>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</si>
  <si>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</si>
  <si>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</si>
  <si>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</si>
  <si>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</si>
  <si>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</si>
  <si>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</si>
  <si>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</si>
  <si>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</si>
  <si>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</si>
  <si>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</si>
  <si>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</si>
  <si>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</si>
  <si>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</si>
  <si>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</si>
  <si>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</si>
  <si>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</si>
  <si>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</si>
  <si>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</si>
  <si>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</si>
  <si>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</si>
  <si>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</si>
  <si>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</si>
  <si>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</si>
  <si>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</si>
  <si>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</si>
  <si>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</si>
  <si>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</si>
  <si>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</si>
  <si>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</si>
  <si>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</si>
  <si>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</si>
  <si>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</si>
  <si>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</si>
  <si>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</si>
  <si>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</si>
  <si>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</si>
  <si>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</si>
  <si>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60 MIN</t>
  </si>
  <si>
    <t>PCM-20251130-00001588</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</si>
  <si>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</si>
  <si>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</si>
  <si>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</si>
  <si>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</si>
  <si>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</si>
  <si>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</si>
  <si>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</si>
  <si>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</si>
  <si>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</si>
  <si>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PCM-20251130-00001597</t>
  </si>
  <si>
    <t>Em team at site,  whole area sceco off complaint done, and trying to secure parking to connect PG</t>
  </si>
  <si>
    <t>mak0659</t>
  </si>
  <si>
    <t>shd0787</t>
  </si>
  <si>
    <t>bik0151</t>
  </si>
  <si>
    <t>mktf0932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</si>
</sst>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6" dataDxfId="45" headerRowBorderDxfId="43" tableBorderDxfId="44" totalsRowBorderDxfId="42">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4" totalsRowShown="0" headerRowDxfId="29" dataDxfId="28" headerRowBorderDxfId="26" tableBorderDxfId="27">
  <autoFilter ref="A1:L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329.0383159722187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45991.986741898145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45991.986741898145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45991.986741898145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45991.986741898145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45991.986741898145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45991.986741898145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45991.986741898145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45991.986741898145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45991.986741898145</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45991.986741898145</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45991.986741898145</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45991.986741898145</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45991.986741898145</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45991.986741898145</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45991.986741898145</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45991.986741898145</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45991.986741898145</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45991.986741898145</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45991.986741898145</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45991.986741898145</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45991.986741898145</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45991.986741898145</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45991.986741898145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45991.986741898145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45991.986741898145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45991.986741898145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45991.986741898145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45991.986741898145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45991.986741898145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45991.986741898145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45991.986741898145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45991.986741898145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45991.986741898145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45991.986741898145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45991.986741898145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45991.986741898145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45991.986741898145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45991.986741898145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45991.986741898145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45991.986741898145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45991.986741898145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45991.986741898145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45991.986741898145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45991.986741898145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45991.986741898145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45991.986741898145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45991.986741898145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45991.986741898145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45991.986741898145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45991.986741898145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45991.986741898145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45991.986741898145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45991.986741898145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45991.986741898145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45991.986741898145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45991.986741898145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45991.986741898145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45991.986741898145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45991.986741898145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45991.986741898145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45991.986741898145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45991.986741898145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45991.986741898145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45991.986741898145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45991.986741898145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45991.986741898145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45991.986741898145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45991.986741898145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45991.986741898145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45991.986741898145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45991.986741898145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45991.986741898145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45991.986741898145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45991.986741898145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45991.986741898145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45991.986741898145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45991.986741898145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45991.986741898145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45991.986741898145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45991.986741898145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45991.986741898145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45991.986741898145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45991.986741898145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45991.986741898145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45991.986741898145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45991.986741898145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45991.986741898145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45991.986741898145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45991.986741898145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45991.986741898145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45991.986741898145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45991.986741898145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45991.986741898145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45991.986741898145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45991.986741898145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45991.986741898145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45991.986741898145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45991.986741898145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45991.986741898145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45991.986741898145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45991.986741898145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45991.986741898145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45991.986741898145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45991.986741898145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45991.986741898145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45991.986741898145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45991.986741898145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45991.986741898145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45991.986741898145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45991.986741898145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45991.986741898145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45991.986741898145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45991.986741898145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45991.986741898145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45991.986741898145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45991.986741898145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45991.986741898145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45991.986741898145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45991.986741898145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45991.986741898145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45991.986741898145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45991.986741898145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45991.986741898145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45991.986741898145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45991.986741898145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45991.986741898145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45991.986741898145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45991.986741898145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45991.986741898145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45991.986741898145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45991.986741898145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45991.986741898145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45991.986741898145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45991.986741898145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45991.986741898145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45991.986741898145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45991.986741898145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45991.986741898145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45991.986741898145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45991.986741898145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45991.986741898145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45991.986741898145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45991.986741898145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45991.986741898145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45991.986741898145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45991.986741898145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45991.986741898145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45991.986741898145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45991.986741898145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45991.986741898145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45991.986741898145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45991.986741898145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45991.986741898145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45991.986741898145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45991.986741898145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45991.986741898145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45991.986741898145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45991.986741898145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45991.986741898145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45991.986741898145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45991.986741898145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45991.986741898145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45991.986741898145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45991.986741898145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45991.986741898145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45991.986741898145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45991.986741898145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45991.986741898145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45991.986741898145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45991.986741898145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45991.986741898145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45991.986741898145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45991.986741898145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45991.986741898145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45991.986741898145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45991.986741898145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45991.986741898145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45991.986741898145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45991.986741898145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45991.986741898145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45991.986741898145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45991.986741898145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45991.986741898145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45991.986741898145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45991.986741898145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45991.986741898145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45991.986741898145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45991.986741898145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45991.986741898145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45991.986741898145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45991.986741898145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45991.986741898145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45991.986741898145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45991.986741898145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45991.986741898145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45991.986741898145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45991.986741898145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45991.986741898145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45991.986741898145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45991.986741898145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45991.986741898145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45991.986741898145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45991.986741898145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45991.986741898145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45991.986741898145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45991.986741898145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45991.986741898145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45991.986741898145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45991.986741898145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45991.986741898145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45991.986741898145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45991.986741898145</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45991.986741898145</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45991.986741898145</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45991.986741898145</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45991.986741898145</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45991.986741898145</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45991.986741898145</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45991.986741898145</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45991.986741898145</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45991.986741898145</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45991.986741898145</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45991.986741898145</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45991.986741898145</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45991.986741898145</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45991.986741898145</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166.98690393518336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7.5993229166633682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45991.986741898145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45991.986741898145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45991.986741898145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45991.986741898145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45991.986741898145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45991.986741898145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45991.986741898145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45991.986741898145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45991.986741898145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45991.986741898145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45991.986741898145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45991.986741898145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45991.986741898145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45991.986741898145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45991.986741898145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45991.986741898145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45991.986741898145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45991.986741898145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45991.986741898145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45991.986741898145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45991.986741898145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45991.986741898145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45991.986741898145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45991.986741898145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45991.986741898145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45991.986741898145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45991.986741898145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45991.986741898145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45991.986741898145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45991.986741898145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45991.986741898145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45991.986741898145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45991.986741898145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45991.986741898145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45991.986741898145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45991.986741898145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45991.986741898145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45991.986741898145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45991.986741898145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45991.986741898145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45991.986741898145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45991.986741898145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45991.986741898145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45991.986741898145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45991.986741898145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45991.986741898145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45991.986741898145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45991.986741898145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45991.986741898145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45991.986741898145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45991.986741898145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45991.986741898145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45991.986741898145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45991.986741898145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45991.986741898145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45991.986741898145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45991.986741898145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45991.986741898145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45991.986741898145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45991.986741898145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45991.986741898145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45991.986741898145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45991.986741898145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45991.986741898145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45991.986741898145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45991.986741898145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45991.986741898145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45991.986741898145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45991.986741898145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45991.986741898145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45991.986741898145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45991.986741898145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45991.986741898145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45991.986741898145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45991.986741898145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45991.986741898145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45991.986741898145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45991.986741898145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45991.986741898145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45991.986741898145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45991.986741898145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45991.986741898145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45991.986741898145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45991.986741898145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45991.986741898145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45991.986741898145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45991.986741898145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45991.986741898145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45991.986741898145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45991.986741898145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45991.986741898145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45991.986741898145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45991.986741898145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45991.986741898145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45991.986741898145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45991.986741898145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45991.986741898145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45991.986741898145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45991.986741898145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45991.986741898145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45991.986741898145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45991.986741898145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45991.986741898145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45991.986741898145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45991.986741898145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45991.986741898145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45991.986741898145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45991.986741898145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45991.986741898145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45991.986741898145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45991.986741898145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45991.986741898145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45991.986741898145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45991.986741898145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45991.986741898145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45991.986741898145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45991.986741898145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45991.986741898145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45991.986741898145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45991.986741898145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45991.986741898145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45991.986741898145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45991.986741898145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45991.986741898145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45991.986741898145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45991.986741898145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45991.986741898145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45991.986741898145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45991.986741898145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45991.986741898145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45991.986741898145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45991.986741898145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45991.986741898145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45991.986741898145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45991.986741898145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45991.986741898145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45991.986741898145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45991.986741898145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45991.986741898145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45991.986741898145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45991.986741898145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45991.986741898145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45991.986741898145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45991.986741898145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45991.986741898145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45991.986741898145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45991.986741898145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45991.986741898145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45991.986741898145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45991.986741898145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45991.986741898145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45991.986741898145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45991.986741898145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45991.986741898145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45991.986741898145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45991.986741898145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45991.986741898145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45991.986741898145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45991.986741898145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45991.986741898145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45991.986741898145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45991.986741898145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45991.986741898145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45991.986741898145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45991.986741898145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45991.986741898145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45991.986741898145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45991.986741898145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45991.986741898145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45991.986741898145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45991.986741898145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45991.986741898145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45991.986741898145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45991.986741898145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45991.986741898145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45991.986741898145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45991.986741898145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45991.986741898145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45991.986741898145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45991.986741898145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45991.986741898145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45991.986741898145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45991.986741898145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45991.986741898145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45991.986741898145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45991.986741898145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45991.986741898145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45991.986741898145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45991.986741898145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45991.986741898145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45991.986741898145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45991.986741898145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45991.986741898145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45991.986741898145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45991.986741898145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45991.986741898145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45991.986741898145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45991.986741898145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45991.986741898145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45991.986741898145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45991.986741898145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45991.986741898145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45991.986741898145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45991.986741898145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45991.986741898145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45991.986741898145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45991.986741898145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45991.986741898145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45991.986741898145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45991.986741898145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45991.986741898145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45991.986741898145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45991.986741898145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45991.986741898145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45991.986741898145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45991.986741898145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45991.986741898145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45991.986741898145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45991.986741898145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45991.986741898145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45991.986741898145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45991.986741898145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45991.986741898145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45991.986741898145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45991.986741898145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45991.986741898145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45991.986741898145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45991.986741898145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45991.986741898145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45991.986741898145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45991.986741898145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45991.986741898145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45991.986741898145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45991.986741898145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45991.986741898145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45991.986741898145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45991.986741898145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45991.986741898145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45991.986741898145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45991.986741898145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45991.986741898145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45991.986741898145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45991.986741898145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45991.986741898145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45991.986741898145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45991.986741898145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45991.986741898145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45991.986741898145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45991.986741898145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45991.986741898145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45991.986741898145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45991.986741898145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45991.986741898145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45991.986741898145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45991.986741898145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45991.986741898145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45991.986741898145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45991.986741898145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45991.986741898145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45991.986741898145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45991.986741898145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45991.986741898145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45991.986741898145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45991.986741898145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45991.986741898145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45991.986741898145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45991.986741898145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45991.986741898145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45991.986741898145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45991.986741898145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45991.986741898145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45991.986741898145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45991.986741898145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45991.986741898145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45991.986741898145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45991.986741898145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45991.986741898145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45991.986741898145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45991.986741898145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45991.986741898145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45991.986741898145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45991.986741898145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45991.986741898145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45991.986741898145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45991.986741898145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45991.986741898145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45991.986741898145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45991.986741898145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45991.986741898145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45991.986741898145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45991.986741898145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45991.986741898145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45991.986741898145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45991.986741898145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45991.986741898145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45991.986741898145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45991.986741898145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45991.986741898145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45991.986741898145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45991.986741898145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45991.986741898145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45991.986741898145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45991.986741898145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45991.986741898145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45991.986741898145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45991.986741898145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45991.986741898145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45991.986741898145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45991.986741898145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45991.986741898145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45991.986741898145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45991.986741898145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45991.986741898145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45991.986741898145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45991.986741898145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45991.986741898145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45991.986741898145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45991.986741898145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45991.986741898145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45991.986741898145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45991.986741898145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45991.986741898145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45991.986741898145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45991.986741898145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45991.986741898145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45991.986741898145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45991.986741898145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45991.986741898145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45991.986741898145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45991.986741898145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45991.986741898145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45991.986741898145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45991.986741898145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45991.986741898145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45991.986741898145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45991.986741898145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45991.986741898145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45991.986741898145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45991.986741898145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45991.986741898145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45991.986741898145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45991.986741898145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45991.986741898145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45991.986741898145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45991.986741898145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45991.986741898145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45991.986741898145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45991.986741898145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45991.986741898145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45991.986741898145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45991.986741898145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45991.986741898145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45991.986741898145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45991.986741898145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45991.986741898145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45991.986741898145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45991.986741898145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45991.986741898145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45991.986741898145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45991.986741898145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45991.986741898145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45991.986741898145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45991.986741898145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45991.986741898145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45991.986741898145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45991.986741898145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45991.986741898145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45991.986741898145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45991.986741898145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45991.986741898145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45991.986741898145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45991.986741898145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45991.986741898145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45991.986741898145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45991.986741898145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45991.986741898145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45991.986741898145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45991.986741898145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45991.986741898145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45991.986741898145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45991.986741898145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45991.986741898145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45991.986741898145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45991.986741898145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45991.986741898145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45991.986741898145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45991.986741898145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45991.986741898145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45991.986741898145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45991.986741898145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45991.986741898145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45991.986741898145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45991.986741898145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45991.986741898145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45991.986741898145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45991.986741898145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45991.986741898145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45991.986741898145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45991.986741898145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45991.986741898145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45991.986741898145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45991.986741898145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45991.986741898145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45991.986741898145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45991.986741898145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45991.986741898145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45991.986741898145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45991.986741898145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45991.986741898145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45991.986741898145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45991.986741898145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45991.986741898145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45991.986741898145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45991.986741898145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45991.986741898145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45991.986741898145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45991.986741898145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45991.986741898145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45991.986741898145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45991.986741898145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45991.986741898145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45991.986741898145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45991.986741898145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45991.986741898145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45991.986741898145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45991.986741898145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45991.986741898145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45991.986741898145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45991.986741898145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45991.986741898145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45991.986741898145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45991.986741898145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45991.986741898145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45991.986741898145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45991.986741898145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45991.986741898145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45991.986741898145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45991.986741898145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45991.986741898145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45991.986741898145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45991.986741898145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45991.986741898145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45991.986741898145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45991.986741898145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45991.986741898145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45991.986741898145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45991.986741898145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45991.986741898145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45991.986741898145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45991.986741898145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45991.986741898145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45991.986741898145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45991.986741898145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45991.986741898145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45991.986741898145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45991.986741898145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45991.986741898145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45991.986741898145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45991.986741898145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45991.986741898145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45991.986741898145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45991.986741898145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45991.986741898145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45991.986741898145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45991.986741898145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45991.986741898145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45991.986741898145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45991.986741898145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45991.986741898145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45991.986741898145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45991.986741898145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45991.986741898145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45991.986741898145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45991.986741898145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45991.986741898145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45991.986741898145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45991.986741898145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45991.986741898145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45991.986741898145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45991.986741898145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45991.986741898145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45991.986741898145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45991.986741898145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45991.986741898145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45991.986741898145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45991.986741898145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45991.986741898145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45991.986741898145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45991.986741898145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45991.986741898145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45991.986741898145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45991.986741898145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45991.986741898145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45991.986741898145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45991.986741898145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45991.986741898145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45991.986741898145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45991.986741898145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45991.986741898145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45991.986741898145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45991.986741898145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45991.986741898145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45991.986741898145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45991.986741898145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45991.986741898145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45991.986741898145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45991.986741898145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45991.986741898145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45991.986741898145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45991.986741898145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45991.986741898145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45991.986741898145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45991.986741898145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45991.986741898145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45991.986741898145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45991.986741898145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45991.986741898145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45991.986741898145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45991.986741898145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45991.986741898145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45991.986741898145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45991.986741898145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45991.986741898145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45991.986741898145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45991.986741898145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45991.986741898145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45991.986741898145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45991.986741898145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45991.986741898145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45991.986741898145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45991.986741898145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45991.986741898145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45991.986741898145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45991.986741898145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45991.986741898145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45991.986741898145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45991.986741898145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45991.986741898145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45991.986741898145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45991.986741898145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45991.986741898145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45991.986741898145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45991.986741898145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45991.986741898145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45991.986741898145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45991.986741898145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45991.986741898145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45991.986741898145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45991.986741898145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45991.986741898145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45991.986741898145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45991.986741898145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45991.986741898145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45991.986741898145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45991.986741898145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45991.986741898145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45991.986741898145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45991.986741898145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45991.986741898145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45991.986741898145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45991.986741898145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45991.986741898145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45991.986741898145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45991.986741898145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45991.986741898145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45991.986741898145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45991.986741898145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45991.986741898145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45991.986741898145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45991.986741898145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45991.986741898145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45991.986741898145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45991.986741898145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45991.986741898145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45991.986741898145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45991.986741898145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45991.986741898145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45991.986741898145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45991.986741898145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45991.986741898145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45991.986741898145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45991.986741898145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45991.986741898145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45991.986741898145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45991.986741898145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45991.986741898145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45991.986741898145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45991.986741898145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45991.986741898145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45991.986741898145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45991.986741898145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45991.986741898145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45991.986741898145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45991.986741898145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45991.986741898145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45991.986741898145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45991.986741898145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45991.986741898145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45991.986741898145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45991.986741898145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45991.986741898145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45991.986741898145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45991.986741898145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45991.986741898145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45991.986741898145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45991.986741898145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45991.986741898145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45991.986741898145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45991.986741898145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45991.986741898145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45991.986741898145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45991.986741898145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45991.986741898145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45991.986741898145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45991.986741898145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45991.986741898145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45991.986741898145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45991.986741898145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45991.986741898145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45991.986741898145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45991.986741898145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45991.986741898145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45991.986741898145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45991.986741898145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45991.986741898145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45991.986741898145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45991.986741898145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45991.986741898145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45991.986741898145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45991.986741898145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45991.986741898145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45991.986741898145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45991.986741898145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45991.986741898145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45991.986741898145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45991.986741898145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45991.986741898145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45991.986741898145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45991.986741898145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45991.986741898145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45991.986741898145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45991.986741898145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45991.986741898145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45991.986741898145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45991.986741898145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45991.986741898145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45991.986741898145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45991.986741898145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45991.986741898145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45991.986741898145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45991.986741898145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45991.986741898145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45991.986741898145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45991.986741898145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45991.986741898145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45991.986741898145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45991.986741898145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45991.986741898145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45991.986741898145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45991.986741898145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45991.986741898145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45991.986741898145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45991.986741898145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45991.986741898145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45991.986741898145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45991.986741898145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45991.986741898145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45991.986741898145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45991.986741898145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45991.986741898145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45991.986741898145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45991.986741898145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45991.986741898145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45991.986741898145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45991.986741898145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45991.986741898145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45991.986741898145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45991.986741898145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45991.986741898145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45991.986741898145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45991.986741898145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45991.986741898145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45991.986741898145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45991.986741898145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45991.986741898145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45991.986741898145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45991.986741898145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45991.986741898145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45991.986741898145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45991.986741898145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45991.986741898145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45991.986741898145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45991.986741898145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45991.986741898145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45991.986741898145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45991.986741898145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45991.986741898145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45991.986741898145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45991.986741898145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45991.986741898145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45991.986741898145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45991.986741898145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45991.986741898145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45991.986741898145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45991.986741898145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45991.986741898145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45991.986741898145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45991.986741898145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45991.986741898145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45991.986741898145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45991.986741898145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45991.986741898145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45991.986741898145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45991.986741898145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45991.986741898145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45991.986741898145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45991.986741898145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45991.986741898145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45991.986741898145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45991.986741898145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45991.986741898145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45991.986741898145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45991.986741898145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45991.986741898145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45991.986741898145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45991.986741898145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45991.986741898145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45991.986741898145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45991.986741898145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45991.986741898145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45991.986741898145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45991.986741898145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45991.986741898145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45991.986741898145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45991.986741898145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45991.986741898145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45991.986741898145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45991.986741898145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45991.986741898145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45991.986741898145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45991.986741898145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45991.986741898145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45991.986741898145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45991.986741898145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45991.986741898145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45991.986741898145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45991.986741898145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45991.986741898145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45991.986741898145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45991.986741898145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45991.986741898145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45991.986741898145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45991.986741898145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45991.986741898145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45991.986741898145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45991.986741898145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45991.986741898145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45991.986741898145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45991.986741898145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45991.986741898145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45991.986741898145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45991.986741898145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45991.986741898145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45991.986741898145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45991.986741898145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45991.986741898145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45991.986741898145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45991.986741898145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45991.986741898145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45991.986741898145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45991.986741898145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45991.986741898145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45991.986741898145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45991.986741898145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45991.986741898145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45991.986741898145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45991.986741898145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45991.986741898145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45991.986741898145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45991.986741898145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45991.986741898145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45991.986741898145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45991.986741898145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45991.986741898145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45991.986741898145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45991.986741898145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45991.986741898145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45991.986741898145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45991.986741898145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45991.986741898145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45991.986741898145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45991.986741898145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45991.986741898145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45991.986741898145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45991.986741898145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45991.986741898145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45991.986741898145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45991.986741898145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45991.986741898145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45991.986741898145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45991.986741898145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45991.986741898145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45991.986741898145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45991.986741898145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45991.986741898145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45991.986741898145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45991.986741898145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45991.986741898145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45991.986741898145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45991.986741898145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45991.986741898145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45991.986741898145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45991.986741898145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45991.986741898145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45991.986741898145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45991.986741898145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45991.986741898145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45991.986741898145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45991.986741898145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45991.986741898145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45991.986741898145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45991.986741898145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45991.986741898145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45991.986741898145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45991.986741898145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45991.986741898145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45991.986741898145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45991.986741898145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45991.986741898145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45991.986741898145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45991.986741898145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45991.986741898145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45991.986741898145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45991.986741898145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45991.986741898145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45991.986741898145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45991.986741898145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45991.986741898145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45991.986741898145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45991.986741898145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45991.986741898145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45991.986741898145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45991.986741898145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45991.986741898145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45991.986741898145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45991.986741898145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45991.986741898145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45991.986741898145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45991.986741898145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45991.986741898145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45991.986741898145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45991.986741898145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45991.986741898145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45991.986741898145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45991.986741898145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45991.986741898145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45991.986741898145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45991.986741898145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45991.986741898145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45991.986741898145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45991.986741898145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45991.986741898145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45991.986741898145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45991.986741898145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45991.986741898145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45991.986741898145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45991.986741898145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45991.986741898145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45991.986741898145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45991.986741898145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45991.986741898145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45991.986741898145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45991.986741898145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45991.986741898145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45991.986741898145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45991.986741898145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45991.986741898145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45991.986741898145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45991.986741898145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45991.986741898145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45991.986741898145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45991.986741898145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45991.986741898145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45991.986741898145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45991.986741898145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45991.986741898145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45991.986741898145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45991.986741898145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45991.986741898145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45991.986741898145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45991.986741898145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45991.986741898145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45991.986741898145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45991.986741898145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45991.986741898145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45991.986741898145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45991.986741898145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45991.986741898145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45991.986741898145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45991.986741898145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45991.986741898145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45991.986741898145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45991.986741898145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45991.986741898145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45991.986741898145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45991.986741898145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45991.986741898145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45991.986741898145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45991.986741898145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45991.986741898145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45991.986741898145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45991.986741898145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45991.986741898145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45991.986741898145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45991.986741898145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45991.986741898145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45991.986741898145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45991.986741898145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45991.986741898145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45991.986741898145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45991.986741898145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45991.986741898145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45991.986741898145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45991.986741898145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45991.986741898145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45991.986741898145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45991.986741898145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45991.986741898145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45991.986741898145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45991.986741898145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45991.986741898145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45991.986741898145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45991.986741898145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45991.986741898145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45991.986741898145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45991.986741898145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45991.986741898145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45991.986741898145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45991.986741898145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45991.986741898145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45991.986741898145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45991.986741898145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45991.986741898145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45991.986741898145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45991.986741898145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45991.986741898145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45991.986741898145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45991.986741898145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45991.986741898145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45991.986741898145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45991.986741898145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45991.986741898145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45991.986741898145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45991.986741898145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45991.986741898145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45991.986741898145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45991.986741898145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45991.986741898145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45991.986741898145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45991.986741898145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45991.986741898145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45991.986741898145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45991.986741898145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45991.986741898145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45991.986741898145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45991.986741898145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45991.986741898145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45991.986741898145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45991.986741898145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45991.986741898145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45991.986741898145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45991.986741898145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45991.986741898145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45991.986741898145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45991.986741898145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45991.986741898145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45991.986741898145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45991.986741898145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45991.986741898145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45991.986741898145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45991.986741898145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45991.986741898145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45991.986741898145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45991.986741898145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45991.986741898145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45991.986741898145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45991.986741898145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45991.986741898145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45991.986741898145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45991.986741898145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45991.986741898145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45991.986741898145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45991.986741898145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45991.986741898145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45991.986741898145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45991.986741898145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45991.986741898145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45991.986741898145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45991.986741898145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45991.986741898145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45991.986741898145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45991.986741898145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45991.986741898145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45991.986741898145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45991.986741898145</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288.50602430554864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30631</v>
      </c>
      <c r="E3" s="91" t="s">
        <v>39106</v>
      </c>
      <c r="F3" s="92"/>
      <c r="G3" s="93">
        <f t="shared" ref="G3:G31" ca="1" si="0">IFERROR(NOW()-F3,"")</f>
        <v>45991.986741898145</v>
      </c>
      <c r="H3" s="92">
        <v>45991.957800925928</v>
      </c>
      <c r="I3" s="110" t="str">
        <f>IFERROR(VLOOKUP(D3,DB!A:F,6,0),"")</f>
        <v>SCECO</v>
      </c>
      <c r="J3" s="110" t="str">
        <f>IFERROR(VLOOKUP(D3,DB!A:G,7,0),"")</f>
        <v>Dead+Vandalized</v>
      </c>
      <c r="K3" s="94" t="s">
        <v>39195</v>
      </c>
      <c r="L3" s="88" t="str">
        <f>IFERROR(VLOOKUP(D3,DB!A:I,9,0),"")</f>
        <v>Latis</v>
      </c>
    </row>
    <row r="4" spans="1:16" ht="15" customHeight="1">
      <c r="A4" s="110" t="s">
        <v>39196</v>
      </c>
      <c r="B4" s="110" t="str">
        <f>IFERROR(VLOOKUP(D4,DB!A:K,11,0),"")</f>
        <v>R4</v>
      </c>
      <c r="C4" s="90">
        <v>1</v>
      </c>
      <c r="D4" s="88" t="s">
        <v>38779</v>
      </c>
      <c r="E4" s="91" t="s">
        <v>39106</v>
      </c>
      <c r="F4" s="92">
        <v>45991.977777777778</v>
      </c>
      <c r="G4" s="93">
        <f t="shared" ca="1" si="0"/>
        <v>8.964120366727002E-3</v>
      </c>
      <c r="H4" s="92">
        <v>45991.972222222219</v>
      </c>
      <c r="I4" s="110" t="str">
        <f>IFERROR(VLOOKUP(D4,DB!A:F,6,0),"")</f>
        <v>Generator-SG</v>
      </c>
      <c r="J4" s="110" t="str">
        <f>IFERROR(VLOOKUP(D4,DB!A:G,7,0),"")</f>
        <v>No BB Shifted</v>
      </c>
      <c r="K4" s="94" t="s">
        <v>39197</v>
      </c>
      <c r="L4" s="88" t="str">
        <f>IFERROR(VLOOKUP(D4,DB!A:I,9,0),"")</f>
        <v>Latis</v>
      </c>
    </row>
    <row r="5" spans="1:16" ht="15" customHeight="1">
      <c r="A5" s="110"/>
      <c r="B5" s="110" t="str">
        <f>IFERROR(VLOOKUP(D5,DB!A:K,11,0),"")</f>
        <v/>
      </c>
      <c r="C5" s="90"/>
      <c r="D5" s="88"/>
      <c r="E5" s="91"/>
      <c r="F5" s="92"/>
      <c r="G5" s="93">
        <f t="shared" ca="1" si="0"/>
        <v>45991.986741898145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45991.986741898145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45991.986741898145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45991.986741898145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45991.986741898145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45991.986741898145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45991.986741898145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45991.986741898145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45991.986741898145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45991.986741898145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45991.986741898145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45991.986741898145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45991.986741898145</v>
      </c>
      <c r="H17" s="92"/>
      <c r="I17" s="110" t="str">
        <f>IFERROR(VLOOKUP(D17,DB!A:F,6,0),"")</f>
        <v/>
      </c>
      <c r="J17" s="110" t="str">
        <f>IFERROR(VLOOKUP(D17,DB!A:G,7,0),"")</f>
        <v/>
      </c>
      <c r="K17" s="94"/>
      <c r="L17" s="88" t="str">
        <f>IFERROR(VLOOKUP(D17,DB!A:I,9,0),"")</f>
        <v/>
      </c>
    </row>
    <row r="18" spans="1:12" ht="15" customHeight="1">
      <c r="A18" s="110"/>
      <c r="B18" s="110" t="str">
        <f>IFERROR(VLOOKUP(D19,DB!A:K,11,0),"")</f>
        <v/>
      </c>
      <c r="C18" s="90"/>
      <c r="D18" s="88"/>
      <c r="E18" s="91"/>
      <c r="F18" s="92"/>
      <c r="G18" s="93">
        <f t="shared" ca="1" si="0"/>
        <v>45991.986741898145</v>
      </c>
      <c r="H18" s="92"/>
      <c r="I18" s="110" t="str">
        <f>IFERROR(VLOOKUP(D19,DB!A:F,6,0),"")</f>
        <v/>
      </c>
      <c r="J18" s="110" t="str">
        <f>IFERROR(VLOOKUP(D19,DB!A:G,7,0),"")</f>
        <v/>
      </c>
      <c r="K18" s="94"/>
      <c r="L18" s="88" t="str">
        <f>IFERROR(VLOOKUP(D19,DB!A:I,9,0),"")</f>
        <v/>
      </c>
    </row>
    <row r="19" spans="1:12" ht="15" customHeight="1">
      <c r="A19" s="110"/>
      <c r="B19" s="110" t="str">
        <f>IFERROR(VLOOKUP(#REF!,DB!A:K,11,0),"")</f>
        <v/>
      </c>
      <c r="C19" s="90"/>
      <c r="D19" s="88"/>
      <c r="E19" s="91"/>
      <c r="F19" s="92"/>
      <c r="G19" s="93">
        <f t="shared" ca="1" si="0"/>
        <v>45991.986741898145</v>
      </c>
      <c r="H19" s="92"/>
      <c r="I19" s="110" t="str">
        <f>IFERROR(VLOOKUP(#REF!,DB!A:F,6,0),"")</f>
        <v/>
      </c>
      <c r="J19" s="110" t="str">
        <f>IFERROR(VLOOKUP(#REF!,DB!A:G,7,0),"")</f>
        <v/>
      </c>
      <c r="K19" s="94"/>
      <c r="L19" s="88" t="str">
        <f>IFERROR(VLOOKUP(#REF!,DB!A:I,9,0),"")</f>
        <v/>
      </c>
    </row>
    <row r="20" spans="1:12" ht="15" customHeight="1">
      <c r="A20" s="110"/>
      <c r="B20" s="110" t="str">
        <f>IFERROR(VLOOKUP(D20,DB!A:K,11,0),"")</f>
        <v/>
      </c>
      <c r="C20" s="90"/>
      <c r="D20" s="88"/>
      <c r="E20" s="91"/>
      <c r="F20" s="92"/>
      <c r="G20" s="93">
        <f t="shared" ca="1" si="0"/>
        <v>45991.986741898145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45991.986741898145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45991.986741898145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45991.986741898145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45991.986741898145</v>
      </c>
      <c r="H24" s="92"/>
      <c r="I24" s="110" t="str">
        <f>IFERROR(VLOOKUP(D24,DB!A:F,6,0),"")</f>
        <v/>
      </c>
      <c r="J24" s="110" t="str">
        <f>IFERROR(VLOOKUP(D24,DB!A:G,7,0),"")</f>
        <v/>
      </c>
      <c r="K24" s="94"/>
      <c r="L24" s="88" t="str">
        <f>IFERROR(VLOOKUP(D24,DB!A:I,9,0),"")</f>
        <v/>
      </c>
    </row>
    <row r="25" spans="1:12" ht="15" customHeight="1">
      <c r="A25" s="110"/>
      <c r="B25" s="110" t="str">
        <f>IFERROR(VLOOKUP(D26,DB!A:K,11,0),"")</f>
        <v/>
      </c>
      <c r="C25" s="90"/>
      <c r="D25" s="150"/>
      <c r="E25" s="91"/>
      <c r="F25" s="92"/>
      <c r="G25" s="93">
        <f t="shared" ca="1" si="0"/>
        <v>45991.986741898145</v>
      </c>
      <c r="H25" s="92"/>
      <c r="I25" s="110" t="str">
        <f>IFERROR(VLOOKUP(D26,DB!A:F,6,0),"")</f>
        <v/>
      </c>
      <c r="J25" s="110" t="str">
        <f>IFERROR(VLOOKUP(D26,DB!A:G,7,0),"")</f>
        <v/>
      </c>
      <c r="K25" s="94"/>
      <c r="L25" s="88" t="str">
        <f>IFERROR(VLOOKUP(D26,DB!A:I,9,0),"")</f>
        <v/>
      </c>
    </row>
    <row r="26" spans="1:12" ht="15" customHeight="1">
      <c r="A26" s="110"/>
      <c r="B26" s="110" t="str">
        <f>IFERROR(VLOOKUP(#REF!,DB!A:K,11,0),"")</f>
        <v/>
      </c>
      <c r="C26" s="90"/>
      <c r="D26" s="88"/>
      <c r="E26" s="91"/>
      <c r="F26" s="92"/>
      <c r="G26" s="93">
        <f t="shared" ca="1" si="0"/>
        <v>45991.986741898145</v>
      </c>
      <c r="H26" s="92"/>
      <c r="I26" s="110" t="str">
        <f>IFERROR(VLOOKUP(#REF!,DB!A:F,6,0),"")</f>
        <v/>
      </c>
      <c r="J26" s="110" t="str">
        <f>IFERROR(VLOOKUP(#REF!,DB!A:G,7,0),"")</f>
        <v/>
      </c>
      <c r="K26" s="94"/>
      <c r="L26" s="88" t="str">
        <f>IFERROR(VLOOKUP(#REF!,DB!A:I,9,0),"")</f>
        <v/>
      </c>
    </row>
    <row r="27" spans="1:12" ht="15" customHeight="1">
      <c r="A27" s="110"/>
      <c r="B27" s="110" t="str">
        <f>IFERROR(VLOOKUP(D27,DB!A:K,11,0),"")</f>
        <v/>
      </c>
      <c r="C27" s="90"/>
      <c r="D27" s="88"/>
      <c r="E27" s="91"/>
      <c r="F27" s="92"/>
      <c r="G27" s="93">
        <f t="shared" ca="1" si="0"/>
        <v>45991.986741898145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45991.986741898145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45991.986741898145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45991.986741898145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45991.986741898145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ref="G32:G95" ca="1" si="1">IFERROR(NOW()-F32,"")</f>
        <v>45991.986741898145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45991.986741898145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45991.986741898145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45991.986741898145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45991.986741898145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45991.986741898145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45991.986741898145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45991.986741898145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45991.986741898145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45991.986741898145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45991.986741898145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45991.986741898145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45991.986741898145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45991.986741898145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45991.986741898145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45991.986741898145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45991.986741898145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45991.986741898145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45991.986741898145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45991.986741898145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45991.986741898145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45991.986741898145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45991.986741898145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45991.986741898145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45991.986741898145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45991.986741898145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45991.986741898145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45991.986741898145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45991.986741898145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45991.986741898145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45991.986741898145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45991.986741898145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45991.986741898145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45991.986741898145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45991.986741898145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45991.986741898145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45991.986741898145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45991.986741898145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45991.986741898145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45991.986741898145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45991.986741898145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45991.986741898145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45991.986741898145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45991.986741898145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45991.986741898145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45991.986741898145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45991.986741898145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45991.986741898145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45991.986741898145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45991.986741898145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45991.986741898145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45991.986741898145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45991.986741898145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45991.986741898145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45991.986741898145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45991.986741898145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45991.986741898145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45991.986741898145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45991.986741898145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45991.986741898145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45991.986741898145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45991.986741898145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45991.986741898145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45991.986741898145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ref="G96:G159" ca="1" si="2">IFERROR(NOW()-F96,"")</f>
        <v>45991.986741898145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45991.986741898145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45991.986741898145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45991.986741898145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45991.986741898145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45991.986741898145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45991.986741898145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45991.986741898145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45991.986741898145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45991.986741898145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45991.986741898145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45991.986741898145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45991.986741898145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45991.986741898145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45991.986741898145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45991.986741898145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45991.986741898145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45991.986741898145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45991.986741898145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45991.986741898145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45991.986741898145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45991.986741898145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45991.986741898145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45991.986741898145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45991.986741898145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45991.986741898145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45991.986741898145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45991.986741898145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45991.986741898145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45991.986741898145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45991.986741898145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45991.986741898145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45991.986741898145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45991.986741898145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45991.986741898145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45991.986741898145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45991.986741898145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45991.986741898145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45991.986741898145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45991.986741898145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45991.986741898145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45991.986741898145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45991.986741898145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45991.986741898145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45991.986741898145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45991.986741898145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45991.986741898145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45991.986741898145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45991.986741898145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45991.986741898145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45991.986741898145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45991.986741898145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45991.986741898145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45991.986741898145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45991.986741898145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45991.986741898145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45991.986741898145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45991.986741898145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45991.986741898145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45991.986741898145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45991.986741898145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45991.986741898145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45991.986741898145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45991.986741898145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ref="G160:G223" ca="1" si="3">IFERROR(NOW()-F160,"")</f>
        <v>45991.986741898145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45991.986741898145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45991.986741898145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45991.986741898145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45991.986741898145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45991.986741898145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45991.986741898145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45991.986741898145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45991.986741898145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45991.986741898145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45991.986741898145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45991.986741898145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45991.986741898145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45991.986741898145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45991.986741898145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45991.986741898145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45991.986741898145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45991.986741898145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45991.986741898145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45991.986741898145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45991.986741898145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45991.986741898145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45991.986741898145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45991.986741898145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45991.986741898145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45991.986741898145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45991.986741898145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45991.986741898145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45991.986741898145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45991.986741898145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45991.986741898145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45991.986741898145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45991.986741898145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45991.986741898145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45991.986741898145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45991.986741898145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45991.986741898145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45991.986741898145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45991.986741898145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45991.986741898145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45991.986741898145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45991.986741898145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45991.986741898145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45991.986741898145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45991.986741898145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45991.986741898145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45991.986741898145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45991.986741898145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45991.986741898145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45991.986741898145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45991.986741898145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45991.986741898145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45991.986741898145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45991.986741898145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45991.986741898145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45991.986741898145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45991.986741898145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45991.986741898145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45991.986741898145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45991.986741898145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45991.986741898145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45991.986741898145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45991.986741898145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45991.986741898145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ref="G224:G269" ca="1" si="4">IFERROR(NOW()-F224,"")</f>
        <v>45991.986741898145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45991.986741898145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45991.986741898145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45991.986741898145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45991.986741898145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45991.986741898145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45991.986741898145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45991.986741898145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45991.986741898145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45991.986741898145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45991.986741898145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45991.986741898145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45991.986741898145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45991.986741898145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45991.986741898145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45991.986741898145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45991.986741898145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45991.986741898145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45991.986741898145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45991.986741898145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45991.986741898145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45991.986741898145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45991.986741898145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45991.986741898145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45991.986741898145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45991.986741898145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45991.986741898145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45991.986741898145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45991.986741898145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45991.986741898145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45991.986741898145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45991.986741898145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45991.986741898145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45991.986741898145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45991.986741898145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45991.986741898145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45991.986741898145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45991.986741898145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45991.986741898145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45991.986741898145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45991.986741898145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45991.986741898145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45991.986741898145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45991.986741898145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45991.986741898145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45991.986741898145</v>
      </c>
      <c r="H269" s="92"/>
      <c r="I269" s="110" t="str">
        <f>IFERROR(VLOOKUP(D269,DB!A:F,6,0),"")</f>
        <v/>
      </c>
      <c r="J269" s="110" t="str">
        <f>IFERROR(VLOOKUP(D269,DB!A:G,7,0),"")</f>
        <v/>
      </c>
      <c r="K269" s="94"/>
      <c r="L269" s="88" t="str">
        <f>IFERROR(VLOOKUP(D269,DB!A:I,9,0),"")</f>
        <v/>
      </c>
    </row>
  </sheetData>
  <dataValidations count="2">
    <dataValidation allowBlank="1" showInputMessage="1" showErrorMessage="1" sqref="E1" xr:uid="{A4F81451-56CC-4543-9497-104C4E44EE4B}"/>
    <dataValidation type="list" allowBlank="1" showInputMessage="1" showErrorMessage="1" sqref="E2:E2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4"/>
  <sheetViews>
    <sheetView tabSelected="1" workbookViewId="0">
      <selection activeCell="D19" sqref="D19"/>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100.15468171295652</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65.797864583328192</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43.325630787032424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10.613443287031259</v>
      </c>
      <c r="H5" s="136">
        <v>45981.360798611109</v>
      </c>
      <c r="I5" s="106" t="str">
        <f>IFERROR(VLOOKUP(D5,DB!A:F,6,0),"")</f>
        <v>SCECO</v>
      </c>
      <c r="J5" s="106" t="str">
        <f>IFERROR(VLOOKUP(D5,DB!A:G,7,0),"")</f>
        <v>Dead</v>
      </c>
      <c r="K5" s="106" t="s">
        <v>39205</v>
      </c>
      <c r="L5" s="106" t="str">
        <f>IFERROR(VLOOKUP(D5,DB!A:I,9,0),"")</f>
        <v>Latis</v>
      </c>
    </row>
    <row r="6" spans="1:13">
      <c r="A6" s="37" t="s">
        <v>39206</v>
      </c>
      <c r="B6" s="37" t="s">
        <v>5445</v>
      </c>
      <c r="C6" s="37">
        <v>1</v>
      </c>
      <c r="D6" s="106" t="s">
        <v>32996</v>
      </c>
      <c r="E6" s="37" t="s">
        <v>39185</v>
      </c>
      <c r="F6" s="38"/>
      <c r="G6" s="135">
        <f ca="1">IFERROR(NOW()-F6,"")</f>
        <v>45991.986741898145</v>
      </c>
      <c r="H6" s="38">
        <v>45991.950543981482</v>
      </c>
      <c r="I6" s="37" t="str">
        <f>IFERROR(VLOOKUP(D6,DB!A:F,6,0),"")</f>
        <v>SCECO</v>
      </c>
      <c r="J6" s="37" t="str">
        <f>IFERROR(VLOOKUP(D6,DB!A:G,7,0),"")</f>
        <v>Good</v>
      </c>
      <c r="K6" s="37" t="s">
        <v>39207</v>
      </c>
      <c r="L6" s="37" t="str">
        <f>IFERROR(VLOOKUP(D6,DB!A:I,9,0),"")</f>
        <v>Latis</v>
      </c>
    </row>
    <row r="7" spans="1:13">
      <c r="A7" s="37"/>
      <c r="B7" s="37" t="str">
        <f>IFERROR(VLOOKUP(D7,DB!A:K,11,0),"")</f>
        <v/>
      </c>
      <c r="C7" s="37"/>
      <c r="D7" s="103"/>
      <c r="E7" s="37"/>
      <c r="F7" s="38"/>
      <c r="G7" s="135">
        <f ca="1">IFERROR(NOW()-F7,"")</f>
        <v>45991.986741898145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45991.986741898145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45991.986741898145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45991.986741898145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45991.986741898145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45991.986741898145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45991.986741898145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45991.986741898145</v>
      </c>
      <c r="H14" s="38"/>
      <c r="I14" s="37" t="str">
        <f>IFERROR(VLOOKUP(D14,DB!A:F,6,0),"")</f>
        <v/>
      </c>
      <c r="J14" s="37" t="str">
        <f>IFERROR(VLOOKUP(D14,DB!A:G,7,0),"")</f>
        <v/>
      </c>
      <c r="K14" s="37"/>
      <c r="L14" s="37" t="str">
        <f>IFERROR(VLOOKUP(D14,DB!A:I,9,0),"")</f>
        <v/>
      </c>
    </row>
    <row r="15" spans="1:13">
      <c r="A15" s="37"/>
      <c r="B15" s="37" t="str">
        <f>IFERROR(VLOOKUP(D15,DB!A:K,11,0),"")</f>
        <v>R5</v>
      </c>
      <c r="C15" s="37"/>
      <c r="D15" s="37" t="s">
        <v>39208</v>
      </c>
      <c r="E15" s="37"/>
      <c r="F15" s="38"/>
      <c r="G15" s="105">
        <f ca="1">IFERROR(NOW()-F15,"")</f>
        <v>45991.986741898145</v>
      </c>
      <c r="H15" s="38"/>
      <c r="I15" s="37" t="str">
        <f>IFERROR(VLOOKUP(D15,DB!A:F,6,0),"")</f>
        <v>SCECO</v>
      </c>
      <c r="J15" s="37" t="str">
        <f>IFERROR(VLOOKUP(D15,DB!A:G,7,0),"")</f>
        <v>Good</v>
      </c>
      <c r="K15" s="37"/>
      <c r="L15" s="37" t="str">
        <f>IFERROR(VLOOKUP(D15,DB!A:I,9,0),"")</f>
        <v>Latis</v>
      </c>
    </row>
    <row r="16" spans="1:13">
      <c r="A16" s="37"/>
      <c r="B16" s="37" t="str">
        <f>IFERROR(VLOOKUP(D16,DB!A:K,11,0),"")</f>
        <v>R5</v>
      </c>
      <c r="C16" s="37"/>
      <c r="D16" s="37" t="s">
        <v>39209</v>
      </c>
      <c r="E16" s="37"/>
      <c r="F16" s="38"/>
      <c r="G16" s="105">
        <f ca="1">IFERROR(NOW()-F16,"")</f>
        <v>45991.986741898145</v>
      </c>
      <c r="H16" s="38"/>
      <c r="I16" s="37" t="str">
        <f>IFERROR(VLOOKUP(D16,DB!A:F,6,0),"")</f>
        <v>SCECO</v>
      </c>
      <c r="J16" s="37" t="str">
        <f>IFERROR(VLOOKUP(D16,DB!A:G,7,0),"")</f>
        <v>Good</v>
      </c>
      <c r="K16" s="37"/>
      <c r="L16" s="37" t="str">
        <f>IFERROR(VLOOKUP(D16,DB!A:I,9,0),"")</f>
        <v>Latis</v>
      </c>
    </row>
    <row r="17" spans="1:12">
      <c r="A17" s="37"/>
      <c r="B17" s="37" t="str">
        <f>IFERROR(VLOOKUP(D17,DB!A:K,11,0),"")</f>
        <v>R5</v>
      </c>
      <c r="C17" s="37"/>
      <c r="D17" s="37" t="s">
        <v>39210</v>
      </c>
      <c r="E17" s="37"/>
      <c r="F17" s="38"/>
      <c r="G17" s="105">
        <f ca="1">IFERROR(NOW()-F17,"")</f>
        <v>45991.986741898145</v>
      </c>
      <c r="H17" s="38"/>
      <c r="I17" s="37" t="str">
        <f>IFERROR(VLOOKUP(D17,DB!A:F,6,0),"")</f>
        <v>SCECO</v>
      </c>
      <c r="J17" s="37" t="str">
        <f>IFERROR(VLOOKUP(D17,DB!A:G,7,0),"")</f>
        <v>Good</v>
      </c>
      <c r="K17" s="37"/>
      <c r="L17" s="37" t="str">
        <f>IFERROR(VLOOKUP(D17,DB!A:I,9,0),"")</f>
        <v>Latis</v>
      </c>
    </row>
    <row r="18" spans="1:12">
      <c r="A18" s="37"/>
      <c r="B18" s="37" t="str">
        <f>IFERROR(VLOOKUP(D18,DB!A:K,11,0),"")</f>
        <v>R5</v>
      </c>
      <c r="C18" s="37"/>
      <c r="D18" s="37" t="s">
        <v>39211</v>
      </c>
      <c r="E18" s="37"/>
      <c r="F18" s="38"/>
      <c r="G18" s="105">
        <f ca="1">IFERROR(NOW()-F18,"")</f>
        <v>45991.986741898145</v>
      </c>
      <c r="H18" s="38"/>
      <c r="I18" s="37" t="str">
        <f>IFERROR(VLOOKUP(D18,DB!A:F,6,0),"")</f>
        <v>SCECO</v>
      </c>
      <c r="J18" s="37" t="str">
        <f>IFERROR(VLOOKUP(D18,DB!A:G,7,0),"")</f>
        <v>In progress</v>
      </c>
      <c r="K18" s="37"/>
      <c r="L18" s="37" t="str">
        <f>IFERROR(VLOOKUP(D18,DB!A:I,9,0),"")</f>
        <v>Latis</v>
      </c>
    </row>
    <row r="19" spans="1:12">
      <c r="A19" s="37"/>
      <c r="B19" s="37" t="str">
        <f>IFERROR(VLOOKUP(D19,DB!A:K,11,0),"")</f>
        <v/>
      </c>
      <c r="C19" s="37"/>
      <c r="D19" s="37"/>
      <c r="E19" s="37"/>
      <c r="F19" s="38"/>
      <c r="G19" s="105">
        <f ca="1">IFERROR(NOW()-F19,"")</f>
        <v>45991.986741898145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05">
        <f ca="1">IFERROR(NOW()-F20,"")</f>
        <v>45991.986741898145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05">
        <f ca="1">IFERROR(NOW()-F21,"")</f>
        <v>45991.986741898145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45991.986741898145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45991.986741898145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45991.986741898145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45991.986741898145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45991.986741898145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45991.986741898145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45991.986741898145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45991.986741898145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45991.986741898145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45991.986741898145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45991.986741898145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45991.986741898145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45991.986741898145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45991.986741898145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45991.986741898145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45991.986741898145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45991.986741898145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45991.986741898145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45991.986741898145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45991.986741898145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45991.986741898145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45991.986741898145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45991.986741898145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45991.986741898145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45991.986741898145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45991.986741898145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45991.986741898145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45991.986741898145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45991.986741898145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45991.986741898145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45991.986741898145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45991.986741898145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45991.986741898145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45991.986741898145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45991.986741898145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45991.986741898145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45991.986741898145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45991.986741898145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45991.986741898145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45991.986741898145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45991.986741898145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45991.986741898145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45991.986741898145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45991.986741898145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45991.986741898145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45991.986741898145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45991.986741898145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45991.986741898145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45991.986741898145</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45991.986741898145</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ca="1">IFERROR(NOW()-F72,"")</f>
        <v>45991.986741898145</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ca="1">IFERROR(NOW()-F73,"")</f>
        <v>45991.986741898145</v>
      </c>
      <c r="H73" s="38"/>
      <c r="I73" s="37" t="str">
        <f>IFERROR(VLOOKUP(D73,DB!A:F,6,0),"")</f>
        <v/>
      </c>
      <c r="J73" s="37" t="str">
        <f>IFERROR(VLOOKUP(D73,DB!A:G,7,0),"")</f>
        <v/>
      </c>
      <c r="K73" s="37"/>
      <c r="L73" s="37" t="str">
        <f>IFERROR(VLOOKUP(D73,DB!A:I,9,0),"")</f>
        <v/>
      </c>
    </row>
    <row r="74" spans="1:12">
      <c r="A74" s="151"/>
      <c r="B74" s="151" t="str">
        <f>IFERROR(VLOOKUP(D74,DB!A:K,11,0),"")</f>
        <v/>
      </c>
      <c r="C74" s="151"/>
      <c r="D74" s="151"/>
      <c r="E74" s="151"/>
      <c r="F74" s="152"/>
      <c r="G74" s="153">
        <f ca="1">IFERROR(NOW()-F74,"")</f>
        <v>45991.986741898145</v>
      </c>
      <c r="H74" s="152"/>
      <c r="I74" s="151" t="str">
        <f>IFERROR(VLOOKUP(D74,DB!A:F,6,0),"")</f>
        <v/>
      </c>
      <c r="J74" s="151" t="str">
        <f>IFERROR(VLOOKUP(D74,DB!A:G,7,0),"")</f>
        <v/>
      </c>
      <c r="K74" s="151"/>
      <c r="L74" s="151" t="str">
        <f>IFERROR(VLOOKUP(D74,DB!A:I,9,0),"")</f>
        <v/>
      </c>
    </row>
  </sheetData>
  <dataValidations count="2">
    <dataValidation allowBlank="1" showInputMessage="1" showErrorMessage="1" sqref="E1" xr:uid="{920C6338-E771-4DAE-8C89-92A9093EA4DE}"/>
    <dataValidation type="list" allowBlank="1" showInputMessage="1" showErrorMessage="1" sqref="E2:E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45991.986741898145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45991.986741898145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45991.986741898145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45991.986741898145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45991.986741898145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45991.986741898145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45991.986741898145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45991.986741898145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45991.986741898145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45991.986741898145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45991.986741898145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45991.986741898145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45991.986741898145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45991.986741898145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45991.986741898145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45991.986741898145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45991.986741898145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45991.986741898145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45991.986741898145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45991.986741898145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45991.986741898145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45991.986741898145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45991.986741898145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45991.986741898145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45991.986741898145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45991.986741898145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45991.986741898145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45991.986741898145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45991.986741898145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45991.986741898145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45991.986741898145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45991.986741898145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45991.986741898145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45991.986741898145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45991.986741898145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45991.986741898145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45991.986741898145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45991.986741898145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45991.986741898145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45991.986741898145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45991.986741898145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45991.986741898145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45991.986741898145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45991.986741898145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45991.986741898145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45991.986741898145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45991.986741898145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45991.986741898145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45991.986741898145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45991.986741898145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45991.986741898145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45991.986741898145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45991.986741898145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45991.986741898145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45991.986741898145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45991.986741898145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45991.986741898145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45991.986741898145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45991.986741898145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45991.986741898145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45991.986741898145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45991.986741898145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45991.986741898145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45991.986741898145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45991.986741898145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45991.986741898145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45991.986741898145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45991.986741898145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45991.986741898145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45991.986741898145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45991.986741898145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45991.986741898145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45991.986741898145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45991.986741898145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45991.986741898145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45991.986741898145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45991.986741898145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45991.986741898145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45991.986741898145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45991.986741898145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45991.986741898145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45991.986741898145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45991.986741898145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45991.986741898145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45991.986741898145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45991.986741898145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45991.986741898145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45991.986741898145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45991.986741898145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45991.986741898145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45991.986741898145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45991.986741898145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45991.986741898145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45991.986741898145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45991.986741898145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45991.986741898145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45991.986741898145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45991.986741898145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45991.986741898145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45991.986741898145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45991.986741898145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45991.986741898145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45991.986741898145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45991.986741898145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45991.986741898145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45991.986741898145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45991.986741898145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45991.986741898145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45991.986741898145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45991.986741898145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45991.986741898145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45991.986741898145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45991.986741898145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45991.986741898145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45991.986741898145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45991.986741898145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45991.986741898145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45991.986741898145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45991.986741898145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45991.986741898145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45991.986741898145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45991.986741898145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45991.986741898145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45991.986741898145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45991.986741898145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45991.986741898145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45991.986741898145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45991.986741898145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45991.986741898145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45991.986741898145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45991.986741898145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45991.986741898145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45991.986741898145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45991.986741898145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45991.986741898145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45991.986741898145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45991.986741898145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45991.986741898145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45991.986741898145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45991.986741898145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45991.986741898145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45991.986741898145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45991.986741898145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45991.986741898145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45991.986741898145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45991.986741898145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45991.986741898145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45991.986741898145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45991.986741898145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45991.986741898145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45991.986741898145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45991.986741898145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45991.986741898145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45991.986741898145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45991.986741898145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45991.986741898145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45991.986741898145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45991.986741898145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45991.986741898145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45991.986741898145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45991.986741898145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45991.986741898145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45991.986741898145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45991.986741898145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45991.986741898145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45991.986741898145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45991.986741898145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45991.986741898145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45991.986741898145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45991.986741898145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45991.986741898145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45991.986741898145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45991.986741898145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45991.986741898145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45991.986741898145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45991.986741898145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45991.986741898145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45991.986741898145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45991.986741898145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45991.986741898145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45991.986741898145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45991.986741898145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45991.986741898145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45991.986741898145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45991.986741898145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45991.986741898145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45991.986741898145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45991.986741898145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45991.986741898145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45991.986741898145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45991.986741898145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45991.986741898145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45991.986741898145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45991.986741898145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45991.986741898145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45991.986741898145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45991.986741898145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45991.986741898145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45991.986741898145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45991.986741898145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45991.986741898145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45991.986741898145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45991.986741898145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45991.986741898145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45991.986741898145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45991.986741898145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45991.986741898145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45991.986741898145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45991.986741898145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45991.986741898145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45991.986741898145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45991.986741898145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45991.986741898145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45991.986741898145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45991.986741898145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45991.986741898145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45991.986741898145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45991.986741898145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45991.986741898145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45991.986741898145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45991.986741898145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45991.986741898145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45991.986741898145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45991.986741898145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45991.986741898145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45991.986741898145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45991.986741898145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45991.986741898145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45991.986741898145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45991.986741898145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45991.986741898145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45991.986741898145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45991.986741898145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45991.986741898145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45991.986741898145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45991.986741898145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45991.986741898145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45991.986741898145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45991.986741898145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45991.986741898145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45991.986741898145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45991.986741898145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45991.986741898145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45991.986741898145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45991.986741898145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45991.986741898145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45991.986741898145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45991.986741898145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45991.986741898145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45991.986741898145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45991.986741898145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45991.986741898145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45991.986741898145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45991.986741898145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45991.986741898145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45991.986741898145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45991.986741898145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45991.986741898145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45991.986741898145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45991.986741898145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45991.986741898145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45991.986741898145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45991.986741898145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45991.986741898145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45991.986741898145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45991.986741898145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45991.986741898145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45991.986741898145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45991.986741898145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45991.986741898145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45991.986741898145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45991.986741898145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45991.986741898145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45991.986741898145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45991.986741898145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45991.986741898145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45991.986741898145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45991.986741898145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45991.986741898145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45991.986741898145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45991.986741898145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45991.986741898145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45991.986741898145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45991.986741898145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45991.986741898145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45991.986741898145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45991.986741898145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45991.986741898145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45991.986741898145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45991.986741898145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45991.986741898145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45991.986741898145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45991.986741898145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45991.986741898145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45991.986741898145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45991.986741898145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45991.986741898145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45991.986741898145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45991.986741898145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45991.986741898145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45991.986741898145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45991.986741898145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45991.986741898145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45991.986741898145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45991.986741898145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45991.986741898145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45991.986741898145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45991.986741898145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45991.986741898145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45991.986741898145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45991.986741898145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45991.986741898145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45991.986741898145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45991.986741898145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45991.986741898145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45991.986741898145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45991.986741898145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45991.986741898145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45991.986741898145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45991.986741898145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45991.986741898145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45991.986741898145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45991.986741898145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45991.986741898145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45991.986741898145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45991.986741898145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45991.986741898145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45991.986741898145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45991.986741898145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45991.986741898145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45991.986741898145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45991.986741898145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45991.986741898145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45991.986741898145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45991.986741898145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45991.986741898145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45991.986741898145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45991.986741898145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45991.986741898145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45991.986741898145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45991.986741898145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45991.986741898145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45991.986741898145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45991.986741898145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45991.986741898145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45991.986741898145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45991.986741898145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45991.986741898145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45991.986741898145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45991.986741898145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45991.986741898145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45991.986741898145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45991.986741898145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45991.986741898145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45991.986741898145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45991.986741898145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45991.986741898145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45991.986741898145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45991.986741898145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45991.986741898145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45991.986741898145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45991.986741898145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45991.986741898145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45991.986741898145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45991.986741898145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45991.986741898145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45991.986741898145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45991.986741898145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45991.986741898145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45991.986741898145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45991.986741898145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45991.986741898145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45991.986741898145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45991.986741898145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45991.986741898145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45991.986741898145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45991.986741898145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45991.986741898145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45991.986741898145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45991.986741898145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45991.986741898145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45991.986741898145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45991.986741898145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45991.986741898145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45991.986741898145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45991.986741898145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45991.986741898145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45991.986741898145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45991.986741898145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45991.986741898145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45991.986741898145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45991.986741898145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45991.986741898145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45991.986741898145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45991.986741898145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45991.986741898145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45991.986741898145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45991.986741898145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45991.986741898145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45991.986741898145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45991.986741898145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45991.986741898145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45991.986741898145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45991.986741898145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45991.986741898145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45991.986741898145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45991.986741898145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45991.986741898145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45991.986741898145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45991.986741898145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45991.986741898145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45991.986741898145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45991.986741898145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45991.986741898145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45991.986741898145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45991.986741898145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45991.986741898145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45991.986741898145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45991.986741898145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45991.986741898145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45991.986741898145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45991.986741898145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45991.986741898145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45991.986741898145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45991.986741898145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45991.986741898145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45991.986741898145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45991.986741898145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45991.986741898145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45991.986741898145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45991.986741898145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45991.986741898145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45991.986741898145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45991.986741898145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45991.986741898145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45991.986741898145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45991.986741898145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45991.986741898145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45991.986741898145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45991.986741898145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45991.986741898145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45991.986741898145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45991.986741898145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45991.986741898145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45991.986741898145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45991.986741898145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45991.986741898145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45991.986741898145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45991.986741898145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45991.986741898145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45991.986741898145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45991.986741898145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45991.986741898145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45991.986741898145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45991.986741898145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45991.986741898145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45991.986741898145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45991.986741898145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45991.986741898145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45991.986741898145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45991.986741898145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45991.986741898145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45991.986741898145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45991.986741898145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45991.986741898145</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45991.986741898145</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45991.986741898145</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45991.986741898145</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45991.986741898145</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45991.986741898145</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45991.986741898145</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45991.986741898145</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45991.986741898145</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45991.986741898145</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45991.986741898145</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45991.986741898145</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45991.986741898145</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45991.986741898145</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45991.986741898145</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2025-11-30T20:41:41Z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