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49" documentId="120_S{2AC9BD13-BADA-5192-A53E-5A8FF88502F6}" xr6:coauthVersionLast="47" xr6:coauthVersionMax="47" xr10:uidLastSave="{8F9C8EFD-1884-44BD-BBF8-FE6C0AC0466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9" l="1"/>
  <c r="J4" i="9"/>
  <c r="G4" i="9"/>
  <c r="B11" i="9"/>
  <c r="L3" i="9"/>
  <c r="J3" i="9"/>
  <c r="G3" i="9"/>
  <c r="L2" i="9"/>
  <c r="J2" i="9"/>
  <c r="I2" i="9"/>
  <c r="G2" i="9"/>
  <c r="D6" i="3"/>
  <c r="B5"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G11" i="9"/>
  <c r="I11" i="9"/>
  <c r="J11" i="9"/>
  <c r="L11" i="9"/>
  <c r="B12" i="9"/>
  <c r="G12" i="9"/>
  <c r="I12" i="9"/>
  <c r="J12" i="9"/>
  <c r="L12" i="9"/>
  <c r="B13" i="9"/>
  <c r="G13" i="9"/>
  <c r="I13" i="9"/>
  <c r="J13" i="9"/>
  <c r="L13" i="9"/>
  <c r="G5" i="9"/>
  <c r="I5" i="9"/>
  <c r="J5" i="9"/>
  <c r="L5" i="9"/>
  <c r="B6" i="9"/>
  <c r="G6" i="9"/>
  <c r="I6" i="9"/>
  <c r="J6" i="9"/>
  <c r="L6"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<sst xmlns="http://schemas.openxmlformats.org/spreadsheetml/2006/main" count="180287" uniqueCount="39127">
  <si>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</si>
  <si>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</si>
  <si>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</si>
  <si>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</si>
  <si>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</si>
  <si>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</si>
  <si>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</si>
  <si>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</si>
  <si>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</si>
  <si>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</si>
  <si>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</si>
  <si>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</si>
  <si>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</si>
  <si>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</si>
  <si>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</si>
  <si>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</si>
  <si>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</si>
  <si>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</si>
  <si>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</si>
  <si>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</si>
  <si>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</si>
  <si>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</si>
  <si>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</si>
  <si>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</si>
  <si>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</si>
  <si>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</si>
  <si>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</si>
  <si>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</si>
  <si>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</si>
  <si>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</si>
  <si>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</si>
  <si>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</si>
  <si>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</si>
  <si>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</si>
  <si>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</si>
  <si>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</si>
  <si>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</si>
  <si>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</si>
  <si>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</si>
  <si>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</si>
  <si>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</si>
  <si>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</si>
  <si>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</si>
  <si>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</si>
  <si>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</si>
  <si>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</si>
  <si>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</si>
  <si>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</si>
  <si>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</si>
  <si>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</si>
  <si>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</si>
  <si>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</si>
  <si>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</si>
  <si>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</si>
  <si>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</si>
  <si>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</si>
  <si>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</si>
  <si>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</si>
  <si>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</si>
  <si>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</si>
  <si>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</si>
  <si>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</si>
  <si>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</si>
  <si>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</si>
  <si>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</si>
  <si>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</si>
  <si>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</si>
  <si>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</si>
  <si>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</si>
  <si>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</si>
  <si>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</si>
  <si>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</si>
  <si>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</si>
  <si>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</si>
  <si>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</si>
  <si>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</si>
  <si>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</si>
  <si>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</si>
  <si>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</si>
  <si>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</si>
  <si>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</si>
  <si>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</si>
  <si>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</si>
  <si>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</si>
  <si>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</si>
  <si>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</si>
  <si>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</si>
  <si>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</si>
  <si>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</si>
  <si>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</si>
  <si>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</si>
  <si>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</si>
  <si>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</si>
  <si>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</si>
  <si>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</si>
  <si>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</si>
  <si>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</si>
  <si>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</si>
  <si>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</si>
  <si>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</si>
  <si>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</si>
  <si>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</si>
  <si>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</si>
  <si>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</si>
  <si>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</si>
  <si>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</si>
  <si>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</si>
  <si>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</si>
  <si>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</si>
  <si>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</si>
  <si>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</si>
  <si>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</si>
  <si>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</si>
  <si>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</si>
  <si>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</si>
  <si>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</si>
  <si>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</si>
  <si>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</si>
  <si>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</si>
  <si>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</si>
  <si>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</si>
  <si>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</si>
  <si>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</si>
  <si>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</si>
  <si>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</si>
  <si>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</si>
  <si>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</si>
  <si>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</si>
  <si>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</si>
  <si>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</si>
  <si>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</si>
  <si>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</si>
  <si>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</si>
  <si>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</si>
  <si>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</si>
  <si>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</si>
  <si>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</si>
  <si>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</si>
  <si>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</si>
  <si>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</si>
  <si>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</si>
  <si>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</si>
  <si>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</si>
  <si>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</si>
  <si>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</si>
  <si>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</si>
  <si>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</si>
  <si>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</si>
  <si>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</si>
  <si>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</si>
  <si>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</si>
  <si>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</si>
  <si>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</si>
  <si>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</si>
  <si>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</si>
  <si>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</si>
  <si>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</si>
  <si>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</si>
  <si>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</si>
  <si>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</si>
  <si>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</si>
  <si>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</si>
  <si>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</si>
  <si>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</si>
  <si>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</si>
  <si>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</si>
  <si>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</si>
  <si>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</si>
  <si>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</si>
  <si>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</si>
  <si>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</si>
  <si>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</si>
  <si>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</si>
  <si>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</si>
  <si>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</si>
  <si>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</si>
  <si>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</si>
  <si>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</si>
  <si>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</si>
  <si>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</si>
  <si>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</si>
  <si>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</si>
  <si>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</si>
  <si>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</si>
  <si>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</si>
  <si>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</si>
  <si>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</si>
  <si>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</si>
  <si>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</si>
  <si>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</si>
  <si>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</si>
  <si>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</si>
  <si>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</si>
  <si>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</si>
  <si>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</si>
  <si>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</si>
  <si>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</si>
  <si>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</si>
  <si>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</si>
  <si>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</si>
  <si>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</si>
  <si>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</si>
  <si>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</si>
  <si>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</si>
  <si>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</si>
  <si>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</si>
  <si>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</si>
  <si>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</si>
  <si>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</si>
  <si>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</si>
  <si>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</si>
  <si>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</si>
  <si>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</si>
  <si>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</si>
  <si>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</si>
  <si>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</si>
  <si>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</si>
  <si>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</si>
  <si>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</si>
  <si>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</si>
  <si>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</si>
  <si>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</si>
  <si>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</si>
  <si>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</si>
  <si>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</si>
  <si>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</si>
  <si>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</si>
  <si>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</si>
  <si>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</si>
  <si>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</si>
  <si>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</si>
  <si>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</si>
  <si>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</si>
  <si>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</si>
  <si>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</si>
  <si>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</si>
  <si>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</si>
  <si>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</si>
  <si>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</si>
  <si>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</si>
  <si>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</si>
  <si>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</si>
  <si>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</si>
  <si>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</si>
  <si>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</si>
  <si>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</si>
  <si>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</si>
  <si>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</si>
  <si>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</si>
  <si>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</si>
  <si>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</si>
  <si>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</si>
  <si>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</si>
  <si>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</si>
  <si>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</si>
  <si>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</si>
  <si>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</si>
  <si>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</si>
  <si>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</si>
  <si>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</si>
  <si>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</si>
  <si>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</si>
  <si>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</si>
  <si>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</si>
  <si>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</si>
  <si>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</si>
  <si>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</si>
  <si>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</si>
  <si>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</si>
  <si>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</si>
  <si>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</si>
  <si>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</si>
  <si>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</si>
  <si>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</si>
  <si>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</si>
  <si>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</si>
  <si>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</si>
  <si>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</si>
  <si>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</si>
  <si>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</si>
  <si>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</si>
  <si>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</si>
  <si>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</si>
  <si>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</si>
  <si>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</si>
  <si>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</si>
  <si>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</si>
  <si>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</si>
  <si>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</si>
  <si>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</si>
  <si>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</si>
  <si>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</si>
  <si>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</si>
  <si>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</si>
  <si>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</si>
  <si>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</si>
  <si>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</si>
  <si>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</si>
  <si>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</si>
  <si>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</si>
  <si>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</si>
  <si>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</si>
  <si>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</si>
  <si>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</si>
  <si>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</si>
  <si>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</si>
  <si>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</si>
  <si>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</si>
  <si>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</si>
  <si>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</si>
  <si>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</si>
  <si>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</si>
  <si>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</si>
  <si>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</si>
  <si>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</si>
  <si>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</si>
  <si>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</si>
  <si>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</si>
  <si>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</si>
  <si>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</si>
  <si>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</si>
  <si>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</si>
  <si>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</si>
  <si>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</si>
  <si>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</si>
  <si>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</si>
  <si>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</si>
  <si>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</si>
  <si>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</si>
  <si>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</si>
  <si>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</si>
  <si>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</si>
  <si>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</si>
  <si>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</si>
  <si>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</si>
  <si>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</si>
  <si>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</si>
  <si>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</si>
  <si>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</si>
  <si>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</si>
  <si>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</si>
  <si>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</si>
  <si>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</si>
  <si>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</si>
  <si>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</si>
  <si>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</si>
  <si>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</si>
  <si>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</si>
  <si>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</si>
  <si>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</si>
  <si>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</si>
  <si>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</si>
  <si>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</si>
  <si>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</si>
  <si>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</si>
  <si>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</si>
  <si>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</si>
  <si>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</si>
  <si>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</si>
  <si>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</si>
  <si>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</si>
  <si>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</si>
  <si>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</si>
  <si>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</si>
  <si>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</si>
  <si>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</si>
  <si>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</si>
  <si>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</si>
  <si>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</si>
  <si>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</si>
  <si>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</si>
  <si>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</si>
  <si>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</si>
  <si>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</si>
  <si>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</si>
  <si>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</si>
  <si>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</si>
  <si>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</si>
  <si>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</si>
  <si>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</si>
  <si>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</si>
  <si>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</si>
  <si>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</si>
  <si>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</si>
  <si>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</si>
  <si>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</si>
  <si>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</si>
  <si>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</si>
  <si>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</si>
  <si>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</si>
  <si>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</si>
  <si>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</si>
  <si>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</si>
  <si>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</si>
  <si>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</si>
  <si>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</si>
  <si>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</si>
  <si>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</si>
  <si>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</si>
  <si>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</si>
  <si>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</si>
  <si>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</si>
  <si>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</si>
  <si>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</si>
  <si>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</si>
  <si>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</si>
  <si>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</si>
  <si>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</si>
  <si>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</si>
  <si>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</si>
  <si>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</si>
  <si>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</si>
  <si>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</si>
  <si>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</si>
  <si>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</si>
  <si>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</si>
  <si>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</si>
  <si>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</si>
  <si>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</si>
  <si>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</si>
  <si>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</si>
  <si>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</si>
  <si>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</si>
  <si>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</si>
  <si>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</si>
  <si>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</si>
  <si>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</si>
  <si>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</si>
  <si>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</si>
  <si>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</si>
  <si>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</si>
  <si>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</si>
  <si>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</si>
  <si>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</si>
  <si>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</si>
  <si>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</si>
  <si>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</si>
  <si>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</si>
  <si>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</si>
  <si>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</si>
  <si>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</si>
  <si>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</si>
  <si>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</si>
  <si>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</si>
  <si>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</si>
  <si>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</si>
  <si>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</si>
  <si>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</si>
  <si>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</si>
  <si>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</si>
  <si>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</si>
  <si>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</si>
  <si>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</si>
  <si>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</si>
  <si>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</si>
  <si>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</si>
  <si>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</si>
  <si>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</si>
  <si>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</si>
  <si>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</si>
  <si>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</si>
  <si>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</si>
  <si>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</si>
  <si>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</si>
  <si>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</si>
  <si>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</si>
  <si>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</si>
  <si>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</si>
  <si>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</si>
  <si>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</si>
  <si>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</si>
  <si>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</si>
  <si>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</si>
  <si>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</si>
  <si>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</si>
  <si>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</si>
  <si>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</si>
  <si>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</si>
  <si>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</si>
  <si>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</si>
  <si>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</si>
  <si>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</si>
  <si>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</si>
  <si>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</si>
  <si>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</si>
  <si>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</si>
  <si>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</si>
  <si>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</si>
  <si>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</si>
  <si>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</si>
  <si>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</si>
  <si>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</si>
  <si>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</si>
  <si>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</si>
  <si>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</si>
  <si>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</si>
  <si>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</si>
  <si>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</si>
  <si>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</si>
  <si>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</si>
  <si>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</si>
  <si>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</si>
  <si>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</si>
  <si>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</si>
  <si>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</si>
  <si>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</si>
  <si>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</si>
  <si>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</si>
  <si>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</si>
  <si>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</si>
  <si>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</si>
  <si>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</si>
  <si>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</si>
  <si>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</si>
  <si>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</si>
  <si>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</si>
  <si>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</si>
  <si>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</si>
  <si>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</si>
  <si>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</si>
  <si>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</si>
  <si>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</si>
  <si>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</si>
  <si>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</si>
  <si>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</si>
  <si>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</si>
  <si>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</si>
  <si>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</si>
  <si>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</si>
  <si>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</si>
  <si>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</si>
  <si>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</si>
  <si>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</si>
  <si>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</si>
  <si>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</si>
  <si>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</si>
  <si>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</si>
  <si>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</si>
  <si>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</si>
  <si>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</si>
  <si>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</si>
  <si>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</si>
  <si>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</si>
  <si>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</si>
  <si>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</si>
  <si>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</si>
  <si>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</si>
  <si>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</si>
  <si>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</si>
  <si>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</si>
  <si>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</si>
  <si>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</si>
  <si>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</si>
  <si>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</si>
  <si>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</si>
  <si>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</si>
  <si>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</si>
  <si>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</si>
  <si>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</si>
  <si>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</si>
  <si>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</si>
  <si>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</si>
  <si>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</si>
  <si>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</si>
  <si>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</si>
  <si>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</si>
  <si>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</si>
  <si>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</si>
  <si>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</si>
  <si>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</si>
  <si>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</si>
  <si>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</si>
  <si>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</si>
  <si>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</si>
  <si>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</si>
  <si>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</si>
  <si>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</si>
  <si>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</si>
  <si>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</si>
  <si>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</si>
  <si>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</si>
  <si>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</si>
  <si>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</si>
  <si>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</si>
  <si>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</si>
  <si>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</si>
  <si>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</si>
  <si>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</si>
  <si>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</si>
  <si>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</si>
  <si>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</si>
  <si>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</si>
  <si>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</si>
  <si>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</si>
  <si>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</si>
  <si>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</si>
  <si>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</si>
  <si>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</si>
  <si>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</si>
  <si>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</si>
  <si>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</si>
  <si>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</si>
  <si>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</si>
  <si>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</si>
  <si>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</si>
  <si>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</si>
  <si>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</si>
  <si>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</si>
  <si>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</si>
  <si>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</si>
  <si>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</si>
  <si>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</si>
  <si>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</si>
  <si>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</si>
  <si>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</si>
  <si>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</si>
  <si>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</si>
  <si>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</si>
  <si>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</si>
  <si>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</si>
  <si>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</si>
  <si>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</si>
  <si>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</si>
  <si>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</si>
  <si>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</si>
  <si>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</si>
  <si>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</si>
  <si>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</si>
  <si>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</si>
  <si>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</si>
  <si>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</si>
  <si>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</si>
  <si>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</si>
  <si>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</si>
  <si>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</si>
  <si>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</si>
  <si>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</si>
  <si>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</si>
  <si>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</si>
  <si>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</si>
  <si>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</si>
  <si>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</si>
  <si>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</si>
  <si>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</si>
  <si>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</si>
  <si>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</si>
  <si>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</si>
  <si>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</si>
  <si>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</si>
  <si>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</si>
  <si>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</si>
  <si>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</si>
  <si>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</si>
  <si>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</si>
  <si>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</si>
  <si>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</si>
  <si>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</si>
  <si>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</si>
  <si>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</si>
  <si>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</si>
  <si>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</si>
  <si>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</si>
  <si>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</si>
  <si>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</si>
  <si>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</si>
  <si>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</si>
  <si>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</si>
  <si>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</si>
  <si>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</si>
  <si>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</si>
  <si>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</si>
  <si>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</si>
  <si>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</si>
  <si>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</si>
  <si>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</si>
  <si>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</si>
  <si>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</si>
  <si>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</si>
  <si>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</si>
  <si>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</si>
  <si>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</si>
  <si>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</si>
  <si>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</si>
  <si>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</si>
  <si>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</si>
  <si>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</si>
  <si>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</si>
  <si>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</si>
  <si>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</si>
  <si>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</si>
  <si>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</si>
  <si>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</si>
  <si>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</si>
  <si>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</si>
  <si>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</si>
  <si>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</si>
  <si>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</si>
  <si>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</si>
  <si>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</si>
  <si>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</si>
  <si>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</si>
  <si>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</si>
  <si>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</si>
  <si>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</si>
  <si>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</si>
  <si>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</si>
  <si>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</si>
  <si>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</si>
  <si>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</si>
  <si>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</si>
  <si>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</si>
  <si>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</si>
  <si>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</si>
  <si>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</si>
  <si>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</si>
  <si>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</si>
  <si>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</si>
  <si>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</si>
  <si>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</si>
  <si>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</si>
  <si>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</si>
  <si>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</si>
  <si>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</si>
  <si>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</si>
  <si>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</si>
  <si>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</si>
  <si>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</si>
  <si>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</si>
  <si>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</si>
  <si>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</si>
  <si>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</si>
  <si>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</si>
  <si>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</si>
  <si>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</si>
  <si>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</si>
  <si>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</si>
  <si>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</si>
  <si>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</si>
  <si>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</si>
  <si>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</si>
  <si>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</si>
  <si>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</si>
  <si>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</si>
  <si>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</si>
  <si>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</si>
  <si>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</si>
  <si>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</si>
  <si>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</si>
  <si>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</si>
  <si>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</si>
  <si>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</si>
  <si>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</si>
  <si>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</si>
  <si>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</si>
  <si>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</si>
  <si>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</si>
  <si>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</si>
  <si>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</si>
  <si>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</si>
  <si>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</si>
  <si>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</si>
  <si>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</si>
  <si>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</si>
  <si>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</si>
  <si>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</si>
  <si>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</si>
  <si>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</si>
  <si>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</si>
  <si>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</si>
  <si>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</si>
  <si>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</si>
  <si>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</si>
  <si>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</si>
  <si>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</si>
  <si>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</si>
  <si>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</si>
  <si>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</si>
  <si>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</si>
  <si>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</si>
  <si>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</si>
  <si>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</si>
  <si>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</si>
  <si>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</si>
  <si>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</si>
  <si>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</si>
  <si>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</si>
  <si>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</si>
  <si>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</si>
  <si>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</si>
  <si>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</si>
  <si>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</si>
  <si>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</si>
  <si>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</si>
  <si>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</si>
  <si>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</si>
  <si>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</si>
  <si>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</si>
  <si>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</si>
  <si>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</si>
  <si>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</si>
  <si>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</si>
  <si>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</si>
  <si>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</si>
  <si>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</si>
  <si>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</si>
  <si>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</si>
  <si>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</si>
  <si>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</si>
  <si>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</si>
  <si>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</si>
  <si>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</si>
  <si>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</si>
  <si>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</si>
  <si>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</si>
  <si>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</si>
  <si>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</si>
  <si>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</si>
  <si>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</si>
  <si>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</si>
  <si>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</si>
  <si>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</si>
  <si>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</si>
  <si>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</si>
  <si>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</si>
  <si>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</si>
  <si>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</si>
  <si>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</si>
  <si>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</si>
  <si>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</si>
  <si>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</si>
  <si>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</si>
  <si>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</si>
  <si>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</si>
  <si>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</si>
  <si>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</si>
  <si>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</si>
  <si>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</si>
  <si>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</si>
  <si>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</si>
  <si>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</si>
  <si>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</si>
  <si>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</si>
  <si>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</si>
  <si>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</si>
  <si>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</si>
  <si>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</si>
  <si>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</si>
  <si>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</si>
  <si>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</si>
  <si>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</si>
  <si>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</si>
  <si>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</si>
  <si>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</si>
  <si>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</si>
  <si>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</si>
  <si>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</si>
  <si>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</si>
  <si>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</si>
  <si>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</si>
  <si>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</si>
  <si>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</si>
  <si>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</si>
  <si>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</si>
  <si>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</si>
  <si>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</si>
  <si>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</si>
  <si>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</si>
  <si>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</si>
  <si>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</si>
  <si>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</si>
  <si>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</si>
  <si>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</si>
  <si>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</si>
  <si>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</si>
  <si>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</si>
  <si>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</si>
  <si>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</si>
  <si>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</si>
  <si>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</si>
  <si>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</si>
  <si>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</si>
  <si>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</si>
  <si>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</si>
  <si>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</si>
  <si>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</si>
  <si>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</si>
  <si>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</si>
  <si>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</si>
  <si>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</si>
  <si>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</si>
  <si>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</si>
  <si>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</si>
  <si>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</si>
  <si>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</si>
  <si>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</si>
  <si>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</si>
  <si>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</si>
  <si>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</si>
  <si>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</si>
  <si>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</si>
  <si>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</si>
  <si>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</si>
  <si>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</si>
  <si>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</si>
  <si>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</si>
  <si>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</si>
  <si>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</si>
  <si>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</si>
  <si>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</si>
  <si>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</si>
  <si>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</si>
  <si>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</si>
  <si>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</si>
  <si>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</si>
  <si>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</si>
  <si>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</si>
  <si>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</si>
  <si>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</si>
  <si>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</si>
  <si>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</si>
  <si>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</si>
  <si>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</si>
  <si>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</si>
  <si>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</si>
  <si>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</si>
  <si>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</si>
  <si>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</si>
  <si>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</si>
  <si>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</si>
  <si>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</si>
  <si>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</si>
  <si>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</si>
  <si>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</si>
  <si>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</si>
  <si>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</si>
  <si>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</si>
  <si>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</si>
  <si>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</si>
  <si>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</si>
  <si>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</si>
  <si>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</si>
  <si>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</si>
  <si>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</si>
  <si>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</si>
  <si>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</si>
  <si>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</si>
  <si>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</si>
  <si>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</si>
  <si>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</si>
  <si>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</si>
  <si>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</si>
  <si>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</si>
  <si>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</si>
  <si>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</si>
  <si>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</si>
  <si>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</si>
  <si>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</si>
  <si>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</si>
  <si>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</si>
  <si>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</si>
  <si>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</si>
  <si>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</si>
  <si>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</si>
  <si>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</si>
  <si>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</si>
  <si>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</si>
  <si>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</si>
  <si>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</si>
  <si>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</si>
  <si>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</si>
  <si>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</si>
  <si>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</si>
  <si>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</si>
  <si>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</si>
  <si>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</si>
  <si>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</si>
  <si>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</si>
  <si>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</si>
  <si>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</si>
  <si>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</si>
  <si>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</si>
  <si>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</si>
  <si>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</si>
  <si>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</si>
  <si>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</si>
  <si>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</si>
  <si>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</si>
  <si>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</si>
  <si>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</si>
  <si>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</si>
  <si>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</si>
  <si>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</si>
  <si>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</si>
  <si>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</si>
  <si>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</si>
  <si>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</si>
  <si>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</si>
  <si>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</si>
  <si>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</si>
  <si>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</si>
  <si>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</si>
  <si>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</si>
  <si>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</si>
  <si>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</si>
  <si>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</si>
  <si>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</si>
  <si>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</si>
  <si>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</si>
  <si>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</si>
  <si>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</si>
  <si>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</si>
  <si>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</si>
  <si>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</si>
  <si>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</si>
  <si>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</si>
  <si>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</si>
  <si>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</si>
  <si>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</si>
  <si>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</si>
  <si>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</si>
  <si>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</si>
  <si>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</si>
  <si>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</si>
  <si>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</si>
  <si>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</si>
  <si>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</si>
  <si>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</si>
  <si>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</si>
  <si>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</si>
  <si>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</si>
  <si>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</si>
  <si>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</si>
  <si>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</si>
  <si>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</si>
  <si>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</si>
  <si>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</si>
  <si>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</si>
  <si>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</si>
  <si>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</si>
  <si>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</si>
  <si>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</si>
  <si>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</si>
  <si>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</si>
  <si>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</si>
  <si>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</si>
  <si>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</si>
  <si>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</si>
  <si>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</si>
  <si>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</si>
  <si>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</si>
  <si>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</si>
  <si>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</si>
  <si>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</si>
  <si>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</si>
  <si>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</si>
  <si>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</si>
  <si>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</si>
  <si>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</si>
  <si>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</si>
  <si>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</si>
  <si>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</si>
  <si>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</si>
  <si>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</si>
  <si>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</si>
  <si>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</si>
  <si>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</si>
  <si>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</si>
  <si>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</si>
  <si>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</si>
  <si>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</si>
  <si>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</si>
  <si>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</si>
  <si>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</si>
  <si>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</si>
  <si>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</si>
  <si>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</si>
  <si>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</si>
  <si>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</si>
  <si>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</si>
  <si>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</si>
  <si>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</si>
  <si>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</si>
  <si>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</si>
  <si>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</si>
  <si>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</si>
  <si>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</si>
  <si>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</si>
  <si>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</si>
  <si>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</si>
  <si>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</si>
  <si>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</si>
  <si>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</si>
  <si>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</si>
  <si>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</si>
  <si>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</si>
  <si>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</si>
  <si>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</si>
  <si>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</si>
  <si>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</si>
  <si>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</si>
  <si>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</si>
  <si>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</si>
  <si>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</si>
  <si>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</si>
  <si>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</si>
  <si>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</si>
  <si>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</si>
  <si>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</si>
  <si>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</si>
  <si>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</si>
  <si>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</si>
  <si>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</si>
  <si>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</si>
  <si>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</si>
  <si>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</si>
  <si>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</si>
  <si>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</si>
  <si>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</si>
  <si>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</si>
  <si>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</si>
  <si>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</si>
  <si>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</si>
  <si>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</si>
  <si>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</si>
  <si>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</si>
  <si>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</si>
  <si>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</si>
  <si>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</si>
  <si>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</si>
  <si>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</si>
  <si>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</si>
  <si>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</si>
  <si>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</si>
  <si>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</si>
  <si>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</si>
  <si>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</si>
  <si>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</si>
  <si>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</si>
  <si>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</si>
  <si>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</si>
  <si>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</si>
  <si>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</si>
  <si>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</si>
  <si>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</si>
  <si>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</si>
  <si>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</si>
  <si>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</si>
  <si>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</si>
  <si>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</si>
  <si>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</si>
  <si>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</si>
  <si>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</si>
  <si>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</si>
  <si>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</si>
  <si>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</si>
  <si>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</si>
  <si>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</si>
  <si>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</si>
  <si>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</si>
  <si>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</si>
  <si>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</si>
  <si>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</si>
  <si>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</si>
  <si>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</si>
  <si>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</si>
  <si>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</si>
  <si>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</si>
  <si>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</si>
  <si>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</si>
  <si>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</si>
  <si>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</si>
  <si>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</si>
  <si>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</si>
  <si>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</si>
  <si>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</si>
  <si>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</si>
  <si>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</si>
  <si>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</si>
  <si>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</si>
  <si>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</si>
  <si>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</si>
  <si>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</si>
  <si>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</si>
  <si>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</si>
  <si>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</si>
  <si>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</si>
  <si>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</si>
  <si>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</si>
  <si>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</si>
  <si>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</si>
  <si>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</si>
  <si>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</si>
  <si>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</si>
  <si>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</si>
  <si>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</si>
  <si>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</si>
  <si>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</si>
  <si>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</si>
  <si>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</si>
  <si>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</si>
  <si>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</si>
  <si>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</si>
  <si>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</si>
  <si>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</si>
  <si>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</si>
  <si>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</si>
  <si>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</si>
  <si>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</si>
  <si>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</si>
  <si>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</si>
  <si>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</si>
  <si>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</si>
  <si>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</si>
  <si>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</si>
  <si>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</si>
  <si>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</si>
  <si>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</si>
  <si>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</si>
  <si>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</si>
  <si>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</si>
  <si>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</si>
  <si>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</si>
  <si>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</si>
  <si>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</si>
  <si>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</si>
  <si>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</si>
  <si>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</si>
  <si>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</si>
  <si>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</si>
  <si>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</si>
  <si>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</si>
  <si>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</si>
  <si>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</si>
  <si>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</si>
  <si>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</si>
  <si>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</si>
  <si>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</si>
  <si>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</si>
  <si>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</si>
  <si>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</si>
  <si>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</si>
  <si>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</si>
  <si>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</si>
  <si>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</si>
  <si>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</si>
  <si>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</si>
  <si>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</si>
  <si>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</si>
  <si>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</si>
  <si>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</si>
  <si>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</si>
  <si>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</si>
  <si>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</si>
  <si>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</si>
  <si>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</si>
  <si>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</si>
  <si>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</si>
  <si>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</si>
  <si>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</si>
  <si>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</si>
  <si>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</si>
  <si>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</si>
  <si>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</si>
  <si>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</si>
  <si>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</si>
  <si>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</si>
  <si>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</si>
  <si>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</si>
  <si>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</si>
  <si>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</si>
  <si>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</si>
  <si>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</si>
  <si>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</si>
  <si>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</si>
  <si>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</si>
  <si>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</si>
  <si>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</si>
  <si>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</si>
  <si>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</si>
  <si>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</si>
  <si>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</si>
  <si>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</si>
  <si>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</si>
  <si>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</si>
  <si>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</si>
  <si>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</si>
  <si>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</si>
  <si>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</si>
  <si>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</si>
  <si>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</si>
  <si>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</si>
  <si>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</si>
  <si>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</si>
  <si>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</si>
  <si>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</si>
  <si>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</si>
  <si>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</si>
  <si>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</si>
  <si>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</si>
  <si>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</si>
  <si>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</si>
  <si>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</si>
  <si>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</si>
  <si>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</si>
  <si>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</si>
  <si>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</si>
  <si>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</si>
  <si>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</si>
  <si>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</si>
  <si>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</si>
  <si>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</si>
  <si>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</si>
  <si>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</si>
  <si>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</si>
  <si>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</si>
  <si>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</si>
  <si>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</si>
  <si>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</si>
  <si>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</si>
  <si>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</si>
  <si>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</si>
  <si>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</si>
  <si>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</si>
  <si>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</si>
  <si>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</si>
  <si>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</si>
  <si>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</si>
  <si>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</si>
  <si>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</si>
  <si>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</si>
  <si>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</si>
  <si>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</si>
  <si>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</si>
  <si>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</si>
  <si>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</si>
  <si>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</si>
  <si>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</si>
  <si>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</si>
  <si>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</si>
  <si>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</si>
  <si>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</si>
  <si>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</si>
  <si>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</si>
  <si>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</si>
  <si>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</si>
  <si>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</si>
  <si>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</si>
  <si>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</si>
  <si>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</si>
  <si>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</si>
  <si>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</si>
  <si>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</si>
  <si>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</si>
  <si>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</si>
  <si>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</si>
  <si>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</si>
  <si>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</si>
  <si>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</si>
  <si>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</si>
  <si>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</si>
  <si>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</si>
  <si>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</si>
  <si>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</si>
  <si>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</si>
  <si>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</si>
  <si>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</si>
  <si>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</si>
  <si>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</si>
  <si>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</si>
  <si>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</si>
  <si>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</si>
  <si>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</si>
  <si>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</si>
  <si>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</si>
  <si>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</si>
  <si>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</si>
  <si>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</si>
  <si>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</si>
  <si>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</si>
  <si>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</si>
  <si>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</si>
  <si>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</si>
  <si>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</si>
  <si>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</si>
  <si>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</si>
  <si>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</si>
  <si>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</si>
  <si>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</si>
  <si>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</si>
  <si>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</si>
  <si>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</si>
  <si>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</si>
  <si>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</si>
  <si>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</si>
  <si>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</si>
  <si>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</si>
  <si>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</si>
  <si>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</si>
  <si>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</si>
  <si>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</si>
  <si>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</si>
  <si>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</si>
  <si>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</si>
  <si>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</si>
  <si>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</si>
  <si>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</si>
  <si>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</si>
  <si>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</si>
  <si>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</si>
  <si>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</si>
  <si>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</si>
  <si>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</si>
  <si>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</si>
  <si>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</si>
  <si>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</si>
  <si>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</si>
  <si>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</si>
  <si>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</si>
  <si>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</si>
  <si>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</si>
  <si>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</si>
  <si>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</si>
  <si>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</si>
  <si>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</si>
  <si>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</si>
  <si>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</si>
  <si>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</si>
  <si>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</si>
  <si>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</si>
  <si>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</si>
  <si>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</si>
  <si>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</si>
  <si>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</si>
  <si>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</si>
  <si>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</si>
  <si>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</si>
  <si>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</si>
  <si>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</si>
  <si>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</si>
  <si>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</si>
  <si>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</si>
  <si>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</si>
  <si>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</si>
  <si>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</si>
  <si>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</si>
  <si>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</si>
  <si>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</si>
  <si>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</si>
  <si>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</si>
  <si>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</si>
  <si>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</si>
  <si>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</si>
  <si>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</si>
  <si>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</si>
  <si>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</si>
  <si>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</si>
  <si>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</si>
  <si>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</si>
  <si>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</si>
  <si>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</si>
  <si>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</si>
  <si>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</si>
  <si>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</si>
  <si>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</si>
  <si>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</si>
  <si>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</si>
  <si>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</si>
  <si>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</si>
  <si>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</si>
  <si>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</si>
  <si>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</si>
  <si>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</si>
  <si>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</si>
  <si>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</si>
  <si>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</si>
  <si>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</si>
  <si>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</si>
  <si>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</si>
  <si>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</si>
  <si>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</si>
  <si>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</si>
  <si>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</si>
  <si>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</si>
  <si>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</si>
  <si>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</si>
  <si>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</si>
  <si>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</si>
  <si>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</si>
  <si>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</si>
  <si>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</si>
  <si>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</si>
  <si>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</si>
  <si>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</si>
  <si>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</si>
  <si>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</si>
  <si>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</si>
  <si>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</si>
  <si>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</si>
  <si>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</si>
  <si>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</si>
  <si>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</si>
  <si>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</si>
  <si>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</si>
  <si>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</si>
  <si>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</si>
  <si>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</si>
  <si>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</si>
  <si>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</si>
  <si>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</si>
  <si>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</si>
  <si>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</si>
  <si>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</si>
  <si>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</si>
  <si>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</si>
  <si>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</si>
  <si>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</si>
  <si>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</si>
  <si>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</si>
  <si>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</si>
  <si>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</si>
  <si>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</si>
  <si>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</si>
  <si>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</si>
  <si>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</si>
  <si>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</si>
  <si>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</si>
  <si>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</si>
  <si>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</si>
  <si>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</si>
  <si>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</si>
  <si>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</si>
  <si>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</si>
  <si>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</si>
  <si>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</si>
  <si>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</si>
  <si>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</si>
  <si>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</si>
  <si>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</si>
  <si>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</si>
  <si>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</si>
  <si>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</si>
  <si>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</si>
  <si>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</si>
  <si>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</si>
  <si>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</si>
  <si>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</si>
  <si>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</si>
  <si>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</si>
  <si>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</si>
  <si>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</si>
  <si>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</si>
  <si>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</si>
  <si>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</si>
  <si>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</si>
  <si>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</si>
  <si>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</si>
  <si>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</si>
  <si>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</si>
  <si>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</si>
  <si>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</si>
  <si>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</si>
  <si>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</si>
  <si>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</si>
  <si>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</si>
  <si>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</si>
  <si>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</si>
  <si>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</si>
  <si>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</si>
  <si>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</si>
  <si>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</si>
  <si>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</si>
  <si>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</si>
  <si>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</si>
  <si>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</si>
  <si>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</si>
  <si>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</si>
  <si>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</si>
  <si>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</si>
  <si>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</si>
  <si>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</si>
  <si>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</si>
  <si>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</si>
  <si>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</si>
  <si>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</si>
  <si>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</si>
  <si>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</si>
  <si>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</si>
  <si>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</si>
  <si>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</si>
  <si>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</si>
  <si>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</si>
  <si>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</si>
  <si>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</si>
  <si>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</si>
  <si>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</si>
  <si>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</si>
  <si>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</si>
  <si>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</si>
  <si>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</si>
  <si>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</si>
  <si>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</si>
  <si>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</si>
  <si>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</si>
  <si>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</si>
  <si>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</si>
  <si>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</si>
  <si>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</si>
  <si>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</si>
  <si>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</si>
  <si>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</si>
  <si>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</si>
  <si>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</si>
  <si>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</si>
  <si>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</si>
  <si>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</si>
  <si>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</si>
  <si>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</si>
  <si>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</si>
  <si>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</si>
  <si>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</si>
  <si>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</si>
  <si>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</si>
  <si>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</si>
  <si>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</si>
  <si>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</si>
  <si>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</si>
  <si>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</si>
  <si>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</si>
  <si>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</si>
  <si>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</si>
  <si>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</si>
  <si>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</si>
  <si>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</si>
  <si>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</si>
  <si>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</si>
  <si>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</si>
  <si>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</si>
  <si>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</si>
  <si>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</si>
  <si>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</si>
  <si>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</si>
  <si>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</si>
  <si>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</si>
  <si>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</si>
  <si>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</si>
  <si>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</si>
  <si>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</si>
  <si>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</si>
  <si>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</si>
  <si>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</si>
  <si>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</si>
  <si>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</si>
  <si>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</si>
  <si>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</si>
  <si>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</si>
  <si>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</si>
  <si>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</si>
  <si>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</si>
  <si>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</si>
  <si>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</si>
  <si>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</si>
  <si>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</si>
  <si>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</si>
  <si>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</si>
  <si>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</si>
  <si>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</si>
  <si>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</si>
  <si>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</si>
  <si>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</si>
  <si>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</si>
  <si>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</si>
  <si>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</si>
  <si>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</si>
  <si>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</si>
  <si>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</si>
  <si>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</si>
  <si>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</si>
  <si>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</si>
  <si>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</si>
  <si>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</si>
  <si>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</si>
  <si>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</si>
  <si>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</si>
  <si>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</si>
  <si>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</si>
  <si>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</si>
  <si>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</si>
  <si>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</si>
  <si>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</si>
  <si>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</si>
  <si>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</si>
  <si>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</si>
  <si>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</si>
  <si>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</si>
  <si>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</si>
  <si>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</si>
  <si>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</si>
  <si>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</si>
  <si>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</si>
  <si>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</si>
  <si>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</si>
  <si>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</si>
  <si>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</si>
  <si>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</si>
  <si>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</si>
  <si>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</si>
  <si>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</si>
  <si>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</si>
  <si>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</si>
  <si>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</si>
  <si>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</si>
  <si>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</si>
  <si>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</si>
  <si>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</si>
  <si>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</si>
  <si>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</si>
  <si>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</si>
  <si>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</si>
  <si>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</si>
  <si>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</si>
  <si>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</si>
  <si>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</si>
  <si>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</si>
  <si>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</si>
  <si>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</si>
  <si>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</si>
  <si>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</si>
  <si>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</si>
  <si>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</si>
  <si>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</si>
  <si>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</si>
  <si>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</si>
  <si>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</si>
  <si>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</si>
  <si>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</si>
  <si>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</si>
  <si>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</si>
  <si>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</si>
  <si>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</si>
  <si>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</si>
  <si>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</si>
  <si>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</si>
  <si>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</si>
  <si>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</si>
  <si>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</si>
  <si>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</si>
  <si>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</si>
  <si>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</si>
  <si>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</si>
  <si>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</si>
  <si>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</si>
  <si>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</si>
  <si>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</si>
  <si>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</si>
  <si>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</si>
  <si>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</si>
  <si>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</si>
  <si>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</si>
  <si>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</si>
  <si>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</si>
  <si>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</si>
  <si>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</si>
  <si>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</si>
  <si>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</si>
  <si>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</si>
  <si>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</si>
  <si>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</si>
  <si>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</si>
  <si>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</si>
  <si>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</si>
  <si>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</si>
  <si>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</si>
  <si>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</si>
  <si>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</si>
  <si>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</si>
  <si>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</si>
  <si>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</si>
  <si>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</si>
  <si>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</si>
  <si>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</si>
  <si>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</si>
  <si>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</si>
  <si>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</si>
  <si>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</si>
  <si>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</si>
  <si>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</si>
  <si>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</si>
  <si>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</si>
  <si>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</si>
  <si>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</si>
  <si>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</si>
  <si>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</si>
  <si>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</si>
  <si>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</si>
  <si>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</si>
  <si>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</si>
  <si>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</si>
  <si>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</si>
  <si>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</si>
  <si>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</si>
  <si>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</si>
  <si>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</si>
  <si>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</si>
  <si>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</si>
  <si>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</si>
  <si>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</si>
  <si>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</si>
  <si>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</si>
  <si>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</si>
  <si>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</si>
  <si>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</si>
  <si>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</si>
  <si>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</si>
  <si>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</si>
  <si>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</si>
  <si>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</si>
  <si>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</si>
  <si>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</si>
  <si>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</si>
  <si>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</si>
  <si>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</si>
  <si>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</si>
  <si>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</si>
  <si>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</si>
  <si>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</si>
  <si>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</si>
  <si>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</si>
  <si>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</si>
  <si>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</si>
  <si>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</si>
  <si>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</si>
  <si>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</si>
  <si>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</si>
  <si>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</si>
  <si>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</si>
  <si>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</si>
  <si>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</si>
  <si>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</si>
  <si>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</si>
  <si>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</si>
  <si>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</si>
  <si>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</si>
  <si>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</si>
  <si>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</si>
  <si>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</si>
  <si>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</si>
  <si>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</si>
  <si>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</si>
  <si>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</si>
  <si>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</si>
  <si>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</si>
  <si>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</si>
  <si>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</si>
  <si>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</si>
  <si>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</si>
  <si>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</si>
  <si>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</si>
  <si>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</si>
  <si>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</si>
  <si>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</si>
  <si>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</si>
  <si>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</si>
  <si>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</si>
  <si>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</si>
  <si>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</si>
  <si>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</si>
  <si>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</si>
  <si>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</si>
  <si>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</si>
  <si>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</si>
  <si>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</si>
  <si>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</si>
  <si>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</si>
  <si>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</si>
  <si>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</si>
  <si>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</si>
  <si>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</si>
  <si>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</si>
  <si>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</si>
  <si>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</si>
  <si>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</si>
  <si>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</si>
  <si>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</si>
  <si>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</si>
  <si>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</si>
  <si>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</si>
  <si>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</si>
  <si>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</si>
  <si>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</si>
  <si>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</si>
  <si>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</si>
  <si>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</si>
  <si>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</si>
  <si>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</si>
  <si>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</si>
  <si>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</si>
  <si>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</si>
  <si>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</si>
  <si>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</si>
  <si>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</si>
  <si>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</si>
  <si>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</si>
  <si>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</si>
  <si>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</si>
  <si>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</si>
  <si>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</si>
  <si>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</si>
  <si>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</si>
  <si>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</si>
  <si>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</si>
  <si>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</si>
  <si>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</si>
  <si>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</si>
  <si>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</si>
  <si>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</si>
  <si>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</si>
  <si>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</si>
  <si>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</si>
  <si>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</si>
  <si>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</si>
  <si>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</si>
  <si>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</si>
  <si>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</si>
  <si>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</si>
  <si>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</si>
  <si>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</si>
  <si>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</si>
  <si>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</si>
  <si>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</si>
  <si>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</si>
  <si>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</si>
  <si>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</si>
  <si>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</si>
  <si>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</si>
  <si>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</si>
  <si>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</si>
  <si>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</si>
  <si>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</si>
  <si>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</si>
  <si>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</si>
  <si>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</si>
  <si>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</si>
  <si>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</si>
  <si>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</si>
  <si>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</si>
  <si>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</si>
  <si>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</si>
  <si>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</si>
  <si>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</si>
  <si>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</si>
  <si>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</si>
  <si>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</si>
  <si>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</si>
  <si>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</si>
  <si>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</si>
  <si>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</si>
  <si>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</si>
  <si>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</si>
  <si>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</si>
  <si>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</si>
  <si>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</si>
  <si>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</si>
  <si>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</si>
  <si>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</si>
  <si>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</si>
  <si>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</si>
  <si>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</si>
  <si>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</si>
  <si>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</si>
  <si>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</si>
  <si>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</si>
  <si>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</si>
  <si>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</si>
  <si>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</si>
  <si>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</si>
  <si>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</si>
  <si>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</si>
  <si>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</si>
  <si>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</si>
  <si>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</si>
  <si>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</si>
  <si>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</si>
  <si>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</si>
  <si>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</si>
  <si>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</si>
  <si>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</si>
  <si>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</si>
  <si>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</si>
  <si>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</si>
  <si>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</si>
  <si>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</si>
  <si>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</si>
  <si>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</si>
  <si>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</si>
  <si>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</si>
  <si>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</si>
  <si>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</si>
  <si>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</si>
  <si>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</si>
  <si>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</si>
  <si>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</si>
  <si>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</si>
  <si>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</si>
  <si>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</si>
  <si>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</si>
  <si>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</si>
  <si>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</si>
  <si>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</si>
  <si>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</si>
  <si>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</si>
  <si>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</si>
  <si>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</si>
  <si>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</si>
  <si>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</si>
  <si>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</si>
  <si>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</si>
  <si>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</si>
  <si>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</si>
  <si>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</si>
  <si>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</si>
  <si>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</si>
  <si>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</si>
  <si>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</si>
  <si>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</si>
  <si>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</si>
  <si>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</si>
  <si>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</si>
  <si>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</si>
  <si>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</si>
  <si>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</si>
  <si>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</si>
  <si>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</si>
  <si>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</si>
  <si>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</si>
  <si>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</si>
  <si>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</si>
  <si>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</si>
  <si>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</si>
  <si>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</si>
  <si>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</si>
  <si>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</si>
  <si>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</si>
  <si>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</si>
  <si>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</si>
  <si>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</si>
  <si>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</si>
  <si>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</si>
  <si>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</si>
  <si>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</si>
  <si>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</si>
  <si>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</si>
  <si>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</si>
  <si>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</si>
  <si>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</si>
  <si>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</si>
  <si>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</si>
  <si>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</si>
  <si>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</si>
  <si>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</si>
  <si>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</si>
  <si>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</si>
  <si>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</si>
  <si>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</si>
  <si>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</si>
  <si>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</si>
  <si>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</si>
  <si>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</si>
  <si>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</si>
  <si>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</si>
  <si>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</si>
  <si>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</si>
  <si>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</si>
  <si>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</si>
  <si>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</si>
  <si>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</si>
  <si>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</si>
  <si>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</si>
  <si>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</si>
  <si>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</si>
  <si>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</si>
  <si>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</si>
  <si>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</si>
  <si>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</si>
  <si>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</si>
  <si>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</si>
  <si>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</si>
  <si>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</si>
  <si>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</si>
  <si>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</si>
  <si>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</si>
  <si>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</si>
  <si>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</si>
  <si>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</si>
  <si>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</si>
  <si>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</si>
  <si>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</si>
  <si>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</si>
  <si>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</si>
  <si>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</si>
  <si>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</si>
  <si>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</si>
  <si>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</si>
  <si>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</si>
  <si>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</si>
  <si>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</si>
  <si>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</si>
  <si>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</si>
  <si>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</si>
  <si>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</si>
  <si>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</si>
  <si>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</si>
  <si>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</si>
  <si>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</si>
  <si>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</si>
  <si>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</si>
  <si>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</si>
  <si>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</si>
  <si>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</si>
  <si>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</si>
  <si>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</si>
  <si>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</si>
  <si>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</si>
  <si>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</si>
  <si>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</si>
  <si>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</si>
  <si>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</si>
  <si>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</si>
  <si>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</si>
  <si>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</si>
  <si>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</si>
  <si>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</si>
  <si>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</si>
  <si>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</si>
  <si>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</si>
  <si>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</si>
  <si>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</si>
  <si>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</si>
  <si>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</si>
  <si>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</si>
  <si>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</si>
  <si>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</si>
  <si>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</si>
  <si>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</si>
  <si>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</si>
  <si>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</si>
  <si>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</si>
  <si>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</si>
  <si>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</si>
  <si>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</si>
  <si>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</si>
  <si>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</si>
  <si>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</si>
  <si>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</si>
  <si>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</si>
  <si>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</si>
  <si>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</si>
  <si>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</si>
  <si>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</si>
  <si>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</si>
  <si>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</si>
  <si>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</si>
  <si>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</si>
  <si>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</si>
  <si>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</si>
  <si>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</si>
  <si>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</si>
  <si>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</si>
  <si>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</si>
  <si>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</si>
  <si>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</si>
  <si>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</si>
  <si>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</si>
  <si>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</si>
  <si>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</si>
  <si>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</si>
  <si>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</si>
  <si>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</si>
  <si>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</si>
  <si>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</si>
  <si>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</si>
  <si>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</si>
  <si>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</si>
  <si>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</si>
  <si>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</si>
  <si>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</si>
  <si>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</si>
  <si>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</si>
  <si>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</si>
  <si>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</si>
  <si>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</si>
  <si>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</si>
  <si>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</si>
  <si>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</si>
  <si>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</si>
  <si>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</si>
  <si>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</si>
  <si>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</si>
  <si>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</si>
  <si>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</si>
  <si>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</si>
  <si>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</si>
  <si>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</si>
  <si>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</si>
  <si>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</si>
  <si>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</si>
  <si>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</si>
  <si>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</si>
  <si>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</si>
  <si>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</si>
  <si>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</si>
  <si>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</si>
  <si>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</si>
  <si>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</si>
  <si>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</si>
  <si>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</si>
  <si>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</si>
  <si>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</si>
  <si>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</si>
  <si>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</si>
  <si>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</si>
  <si>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</si>
  <si>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</si>
  <si>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</si>
  <si>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</si>
  <si>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</si>
  <si>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</si>
  <si>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</si>
  <si>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</si>
  <si>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</si>
  <si>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</si>
  <si>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</si>
  <si>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</si>
  <si>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</si>
  <si>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</si>
  <si>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</si>
  <si>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</si>
  <si>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</si>
  <si>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</si>
  <si>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</si>
  <si>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</si>
  <si>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</si>
  <si>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</si>
  <si>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</si>
  <si>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</si>
  <si>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</si>
  <si>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</si>
  <si>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</si>
  <si>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</si>
  <si>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</si>
  <si>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</si>
  <si>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</si>
  <si>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</si>
  <si>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</si>
  <si>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</si>
  <si>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</si>
  <si>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</si>
  <si>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</si>
  <si>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</si>
  <si>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</si>
  <si>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</si>
  <si>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</si>
  <si>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</si>
  <si>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</si>
  <si>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</si>
  <si>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</si>
  <si>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</si>
  <si>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</si>
  <si>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</si>
  <si>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</si>
  <si>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</si>
  <si>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</si>
  <si>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</si>
  <si>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</si>
  <si>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</si>
  <si>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</si>
  <si>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</si>
  <si>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</si>
  <si>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</si>
  <si>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</si>
  <si>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</si>
  <si>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</si>
  <si>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</si>
  <si>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</si>
  <si>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</si>
  <si>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</si>
  <si>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</si>
  <si>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</si>
  <si>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</si>
  <si>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</si>
  <si>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</si>
  <si>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</si>
  <si>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</si>
  <si>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</si>
  <si>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</si>
  <si>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</si>
  <si>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</si>
  <si>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</si>
  <si>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</si>
  <si>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</si>
  <si>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</si>
  <si>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</si>
  <si>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</si>
  <si>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</si>
  <si>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</si>
  <si>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</si>
  <si>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</si>
  <si>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</si>
  <si>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</si>
  <si>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</si>
  <si>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</si>
  <si>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</si>
  <si>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</si>
  <si>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</si>
  <si>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</si>
  <si>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</si>
  <si>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</si>
  <si>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</si>
  <si>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</si>
  <si>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</si>
  <si>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</si>
  <si>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</si>
  <si>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</si>
  <si>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</si>
  <si>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</si>
  <si>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</si>
  <si>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</si>
  <si>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</si>
  <si>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</si>
  <si>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</si>
  <si>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</si>
  <si>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</si>
  <si>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</si>
  <si>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</si>
  <si>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</si>
  <si>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</si>
  <si>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</si>
  <si>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</si>
  <si>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</si>
  <si>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</si>
  <si>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</si>
  <si>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</si>
  <si>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</si>
  <si>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</si>
  <si>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</si>
  <si>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</si>
  <si>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</si>
  <si>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</si>
  <si>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</si>
  <si>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</si>
  <si>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</si>
  <si>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</si>
  <si>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</si>
  <si>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</si>
  <si>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</si>
  <si>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</si>
  <si>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</si>
  <si>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</si>
  <si>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</si>
  <si>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</si>
  <si>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</si>
  <si>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</si>
  <si>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</si>
  <si>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</si>
  <si>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</si>
  <si>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</si>
  <si>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</si>
  <si>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</si>
  <si>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</si>
  <si>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</si>
  <si>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</si>
  <si>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</si>
  <si>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</si>
  <si>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</si>
  <si>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</si>
  <si>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</si>
  <si>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</si>
  <si>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</si>
  <si>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</si>
  <si>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</si>
  <si>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</si>
  <si>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</si>
  <si>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</si>
  <si>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</si>
  <si>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</si>
  <si>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</si>
  <si>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</si>
  <si>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</si>
  <si>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</si>
  <si>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</si>
  <si>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</si>
  <si>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</si>
  <si>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</si>
  <si>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</si>
  <si>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</si>
  <si>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</si>
  <si>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</si>
  <si>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</si>
  <si>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</si>
  <si>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</si>
  <si>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</si>
  <si>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</si>
  <si>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</si>
  <si>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</si>
  <si>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</si>
  <si>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</si>
  <si>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</si>
  <si>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</si>
  <si>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</si>
  <si>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</si>
  <si>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</si>
  <si>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</si>
  <si>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</si>
  <si>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</si>
  <si>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</si>
  <si>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</si>
  <si>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</si>
  <si>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</si>
  <si>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</si>
  <si>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</si>
  <si>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</si>
  <si>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</si>
  <si>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</si>
  <si>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</si>
  <si>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</si>
  <si>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</si>
  <si>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</si>
  <si>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</si>
  <si>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</si>
  <si>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</si>
  <si>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</si>
  <si>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</si>
  <si>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</si>
  <si>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</si>
  <si>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</si>
  <si>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</si>
  <si>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</si>
  <si>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</si>
  <si>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</si>
  <si>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</si>
  <si>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</si>
  <si>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</si>
  <si>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</si>
  <si>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</si>
  <si>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</si>
  <si>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</si>
  <si>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</si>
  <si>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</si>
  <si>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</si>
  <si>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</si>
  <si>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</si>
  <si>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</si>
  <si>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</si>
  <si>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</si>
  <si>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</si>
  <si>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</si>
  <si>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</si>
  <si>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</si>
  <si>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</si>
  <si>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</si>
  <si>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</si>
  <si>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</si>
  <si>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</si>
  <si>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</si>
  <si>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</si>
  <si>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</si>
  <si>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</si>
  <si>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</si>
  <si>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</si>
  <si>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</si>
  <si>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</si>
  <si>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</si>
  <si>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</si>
  <si>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</si>
  <si>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</si>
  <si>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</si>
  <si>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</si>
  <si>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</si>
  <si>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</si>
  <si>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</si>
  <si>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</si>
  <si>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</si>
  <si>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</si>
  <si>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</si>
  <si>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</si>
  <si>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</si>
  <si>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</si>
  <si>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</si>
  <si>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</si>
  <si>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</si>
  <si>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</si>
  <si>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</si>
  <si>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</si>
  <si>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</si>
  <si>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</si>
  <si>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</si>
  <si>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</si>
  <si>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</si>
  <si>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</si>
  <si>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</si>
  <si>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</si>
  <si>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</si>
  <si>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</si>
  <si>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</si>
  <si>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</si>
  <si>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</si>
  <si>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</si>
  <si>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</si>
  <si>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</si>
  <si>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</si>
  <si>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</si>
  <si>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</si>
  <si>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</si>
  <si>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</si>
  <si>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</si>
  <si>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</si>
  <si>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</si>
  <si>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</si>
  <si>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</si>
  <si>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</si>
  <si>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</si>
  <si>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</si>
  <si>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</si>
  <si>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</si>
  <si>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</si>
  <si>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</si>
  <si>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</si>
  <si>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</si>
  <si>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</si>
  <si>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</si>
  <si>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</si>
  <si>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</si>
  <si>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</si>
  <si>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</si>
  <si>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</si>
  <si>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</si>
  <si>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</si>
  <si>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</si>
  <si>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</si>
  <si>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</si>
  <si>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</si>
  <si>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</si>
  <si>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</si>
  <si>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</si>
  <si>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</si>
  <si>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</si>
  <si>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</si>
  <si>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</si>
  <si>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</si>
  <si>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</si>
  <si>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</si>
  <si>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</si>
  <si>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</si>
  <si>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</si>
  <si>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</si>
  <si>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</si>
  <si>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</si>
  <si>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</si>
  <si>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</si>
  <si>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</si>
  <si>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</si>
  <si>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</si>
  <si>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</si>
  <si>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</si>
  <si>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</si>
  <si>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</si>
  <si>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</si>
  <si>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</si>
  <si>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</si>
  <si>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</si>
  <si>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</si>
  <si>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</si>
  <si>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</si>
  <si>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</si>
  <si>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</si>
  <si>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</si>
  <si>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</si>
  <si>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</si>
  <si>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</si>
  <si>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</si>
  <si>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</si>
  <si>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</si>
  <si>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</si>
  <si>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</si>
  <si>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</si>
  <si>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</si>
  <si>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</si>
  <si>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</si>
  <si>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</si>
  <si>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</si>
  <si>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</si>
  <si>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</si>
  <si>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</si>
  <si>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</si>
  <si>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</si>
  <si>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</si>
  <si>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</si>
  <si>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</si>
  <si>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</si>
  <si>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</si>
  <si>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</si>
  <si>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</si>
  <si>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</si>
  <si>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</si>
  <si>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</si>
  <si>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</si>
  <si>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</si>
  <si>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</si>
  <si>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</si>
  <si>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</si>
  <si>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</si>
  <si>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</si>
  <si>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</si>
  <si>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</si>
  <si>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</si>
  <si>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</si>
  <si>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</si>
  <si>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</si>
  <si>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</si>
  <si>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</si>
  <si>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</si>
  <si>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</si>
  <si>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</si>
  <si>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</si>
  <si>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</si>
  <si>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</si>
  <si>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</si>
  <si>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</si>
  <si>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</si>
  <si>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</si>
  <si>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</si>
  <si>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</si>
  <si>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</si>
  <si>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</si>
  <si>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</si>
  <si>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</si>
  <si>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</si>
  <si>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</si>
  <si>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</si>
  <si>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</si>
  <si>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</si>
  <si>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</si>
  <si>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</si>
  <si>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</si>
  <si>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</si>
  <si>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</si>
  <si>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</si>
  <si>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</si>
  <si>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</si>
  <si>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</si>
  <si>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</si>
  <si>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</si>
  <si>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</si>
  <si>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</si>
  <si>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</si>
  <si>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</si>
  <si>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</si>
  <si>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</si>
  <si>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</si>
  <si>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</si>
  <si>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</si>
  <si>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</si>
  <si>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</si>
  <si>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</si>
  <si>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</si>
  <si>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</si>
  <si>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</si>
  <si>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</si>
  <si>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</si>
  <si>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</si>
  <si>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</si>
  <si>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</si>
  <si>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</si>
  <si>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</si>
  <si>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</si>
  <si>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</si>
  <si>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</si>
  <si>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</si>
  <si>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</si>
  <si>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</si>
  <si>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</si>
  <si>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</si>
  <si>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</si>
  <si>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</si>
  <si>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</si>
  <si>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</si>
  <si>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</si>
  <si>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</si>
  <si>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</si>
  <si>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</si>
  <si>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</si>
  <si>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</si>
  <si>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</si>
  <si>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</si>
  <si>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</si>
  <si>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</si>
  <si>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</si>
  <si>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</si>
  <si>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</si>
  <si>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</si>
  <si>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</si>
  <si>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</si>
  <si>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</si>
  <si>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</si>
  <si>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</si>
  <si>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</si>
  <si>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</si>
  <si>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</si>
  <si>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</si>
  <si>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</si>
  <si>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</si>
  <si>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</si>
  <si>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</si>
  <si>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</si>
  <si>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</si>
  <si>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</si>
  <si>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</si>
  <si>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</si>
  <si>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</si>
  <si>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</si>
  <si>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</si>
  <si>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</si>
  <si>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</si>
  <si>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</si>
  <si>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</si>
  <si>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</si>
  <si>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</si>
  <si>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</si>
  <si>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</si>
  <si>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</si>
  <si>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</si>
  <si>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</si>
  <si>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</si>
  <si>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</si>
  <si>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</si>
  <si>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</si>
  <si>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</si>
  <si>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</si>
  <si>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</si>
  <si>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</si>
  <si>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</si>
  <si>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</si>
  <si>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</si>
  <si>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</si>
  <si>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</si>
  <si>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</si>
  <si>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</si>
  <si>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</si>
  <si>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</si>
  <si>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</si>
  <si>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</si>
  <si>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</si>
  <si>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</si>
  <si>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</si>
  <si>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</si>
  <si>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</si>
  <si>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</si>
  <si>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</si>
  <si>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</si>
  <si>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</si>
  <si>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</si>
  <si>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</si>
  <si>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</si>
  <si>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</si>
  <si>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</si>
  <si>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</si>
  <si>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</si>
  <si>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</si>
  <si>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</si>
  <si>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</si>
  <si>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</si>
  <si>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</si>
  <si>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</si>
  <si>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</si>
  <si>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</si>
  <si>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</si>
  <si>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</si>
  <si>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</si>
  <si>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</si>
  <si>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</si>
  <si>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</si>
  <si>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</si>
  <si>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</si>
  <si>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</si>
  <si>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</si>
  <si>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</si>
  <si>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</si>
  <si>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</si>
  <si>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</si>
  <si>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</si>
  <si>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</si>
  <si>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</si>
  <si>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</si>
  <si>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</si>
  <si>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</si>
  <si>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</si>
  <si>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</si>
  <si>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</si>
  <si>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</si>
  <si>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</si>
  <si>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</si>
  <si>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</si>
  <si>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</si>
  <si>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</si>
  <si>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</si>
  <si>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</si>
  <si>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</si>
  <si>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</si>
  <si>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</si>
  <si>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</si>
  <si>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</si>
  <si>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</si>
  <si>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</si>
  <si>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</si>
  <si>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</si>
  <si>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</si>
  <si>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</si>
  <si>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</si>
  <si>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</si>
  <si>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</si>
  <si>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</si>
  <si>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</si>
  <si>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</si>
  <si>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</si>
  <si>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</si>
  <si>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</si>
  <si>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</si>
  <si>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</si>
  <si>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</si>
  <si>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</si>
  <si>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</si>
  <si>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</si>
  <si>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</si>
  <si>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</si>
  <si>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</si>
  <si>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</si>
  <si>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</si>
  <si>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</si>
  <si>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</si>
  <si>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</si>
  <si>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</si>
  <si>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</si>
  <si>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</si>
  <si>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</si>
  <si>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</si>
  <si>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</si>
  <si>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</si>
  <si>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</si>
  <si>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</si>
  <si>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</si>
  <si>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</si>
  <si>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</si>
  <si>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</si>
  <si>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</si>
  <si>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</si>
  <si>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</si>
  <si>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</si>
  <si>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</si>
  <si>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</si>
  <si>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</si>
  <si>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</si>
  <si>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</si>
  <si>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</si>
  <si>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</si>
  <si>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</si>
  <si>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</si>
  <si>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</si>
  <si>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</si>
  <si>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</si>
  <si>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</si>
  <si>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</si>
  <si>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</si>
  <si>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</si>
  <si>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</si>
  <si>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</si>
  <si>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</si>
  <si>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</si>
  <si>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</si>
  <si>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</si>
  <si>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</si>
  <si>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</si>
  <si>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</si>
  <si>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</si>
  <si>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</si>
  <si>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</si>
  <si>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</si>
  <si>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</si>
  <si>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</si>
  <si>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</si>
  <si>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</si>
  <si>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</si>
  <si>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</si>
  <si>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</si>
  <si>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</si>
  <si>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</si>
  <si>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</si>
  <si>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</si>
  <si>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</si>
  <si>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</si>
  <si>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</si>
  <si>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</si>
  <si>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</si>
  <si>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</si>
  <si>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</si>
  <si>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</si>
  <si>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</si>
  <si>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</si>
  <si>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</si>
  <si>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</si>
  <si>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</si>
  <si>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</si>
  <si>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</si>
  <si>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</si>
  <si>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</si>
  <si>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</si>
  <si>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</si>
  <si>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</si>
  <si>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</si>
  <si>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</si>
  <si>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</si>
  <si>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</si>
  <si>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</si>
  <si>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</si>
  <si>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</si>
  <si>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</si>
  <si>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</si>
  <si>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</si>
  <si>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</si>
  <si>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</si>
  <si>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</si>
  <si>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</si>
  <si>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</si>
  <si>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</si>
  <si>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</si>
  <si>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</si>
  <si>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</si>
  <si>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</si>
  <si>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</si>
  <si>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</si>
  <si>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</si>
  <si>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</si>
  <si>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</si>
  <si>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</si>
  <si>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</si>
  <si>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</si>
  <si>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</si>
  <si>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</si>
  <si>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</si>
  <si>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</si>
  <si>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</si>
  <si>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</si>
  <si>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</si>
  <si>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</si>
  <si>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</si>
  <si>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</si>
  <si>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</si>
  <si>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</si>
  <si>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</si>
  <si>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</si>
  <si>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</si>
  <si>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</si>
  <si>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</si>
  <si>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</si>
  <si>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</si>
  <si>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</si>
  <si>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</si>
  <si>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</si>
  <si>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</si>
  <si>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</si>
  <si>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</si>
  <si>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</si>
  <si>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</si>
  <si>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</si>
  <si>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</si>
  <si>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</si>
  <si>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</si>
  <si>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</si>
  <si>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</si>
  <si>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</si>
  <si>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</si>
  <si>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</si>
  <si>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</si>
  <si>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</si>
  <si>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</si>
  <si>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</si>
  <si>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</si>
  <si>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</si>
  <si>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</si>
  <si>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</si>
  <si>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</si>
  <si>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</si>
  <si>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</si>
  <si>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</si>
  <si>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</si>
  <si>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</si>
  <si>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</si>
  <si>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</si>
  <si>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</si>
  <si>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</si>
  <si>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</si>
  <si>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</si>
  <si>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</si>
  <si>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</si>
  <si>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</si>
  <si>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</si>
  <si>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</si>
  <si>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</si>
  <si>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</si>
  <si>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</si>
  <si>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</si>
  <si>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</si>
  <si>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</si>
  <si>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</si>
  <si>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</si>
  <si>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</si>
  <si>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</si>
  <si>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</si>
  <si>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</si>
  <si>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</si>
  <si>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</si>
  <si>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</si>
  <si>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</si>
  <si>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</si>
  <si>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</si>
  <si>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</si>
  <si>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</si>
  <si>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</si>
  <si>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</si>
  <si>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</si>
  <si>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</si>
  <si>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</si>
  <si>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</si>
  <si>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</si>
  <si>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</si>
  <si>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</si>
  <si>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</si>
  <si>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</si>
  <si>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</si>
  <si>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</si>
  <si>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</si>
  <si>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</si>
  <si>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</si>
  <si>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</si>
  <si>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</si>
  <si>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</si>
  <si>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</si>
  <si>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</si>
  <si>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</si>
  <si>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</si>
  <si>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</si>
  <si>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</si>
  <si>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</si>
  <si>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</si>
  <si>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</si>
  <si>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</si>
  <si>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</si>
  <si>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</si>
  <si>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</si>
  <si>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</si>
  <si>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</si>
  <si>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</si>
  <si>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</si>
  <si>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</si>
  <si>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</si>
  <si>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</si>
  <si>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</si>
  <si>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</si>
  <si>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</si>
  <si>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</si>
  <si>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</si>
  <si>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</si>
  <si>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</si>
  <si>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</si>
  <si>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</si>
  <si>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</si>
  <si>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</si>
  <si>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</si>
  <si>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</si>
  <si>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</si>
  <si>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</si>
  <si>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</si>
  <si>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</si>
  <si>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</si>
  <si>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</si>
  <si>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</si>
  <si>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</si>
  <si>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</si>
  <si>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</si>
  <si>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</si>
  <si>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</si>
  <si>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</si>
  <si>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</si>
  <si>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</si>
  <si>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</si>
  <si>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</si>
  <si>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</si>
  <si>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</si>
  <si>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</si>
  <si>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</si>
  <si>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</si>
  <si>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</si>
  <si>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</si>
  <si>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</si>
  <si>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</si>
  <si>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</si>
  <si>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</si>
  <si>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</si>
  <si>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</si>
  <si>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</si>
  <si>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</si>
  <si>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</si>
  <si>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</si>
  <si>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</si>
  <si>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</si>
  <si>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</si>
  <si>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</si>
  <si>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</si>
  <si>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</si>
  <si>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</si>
  <si>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</si>
  <si>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</si>
  <si>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</si>
  <si>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</si>
  <si>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</si>
  <si>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</si>
  <si>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</si>
  <si>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</si>
  <si>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</si>
  <si>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</si>
  <si>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</si>
  <si>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</si>
  <si>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</si>
  <si>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</si>
  <si>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</si>
  <si>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</si>
  <si>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</si>
  <si>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</si>
  <si>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</si>
  <si>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</si>
  <si>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</si>
  <si>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</si>
  <si>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</si>
  <si>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</si>
  <si>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</si>
  <si>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</si>
  <si>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</si>
  <si>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</si>
  <si>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</si>
  <si>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</si>
  <si>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</si>
  <si>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</si>
  <si>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</si>
  <si>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</si>
  <si>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</si>
  <si>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</si>
  <si>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</si>
  <si>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</si>
  <si>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</si>
  <si>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</si>
  <si>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</si>
  <si>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</si>
  <si>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</si>
  <si>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</si>
  <si>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</si>
  <si>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</si>
  <si>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</si>
  <si>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</si>
  <si>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</si>
  <si>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</si>
  <si>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</si>
  <si>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</si>
  <si>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</si>
  <si>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</si>
  <si>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</si>
  <si>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</si>
  <si>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</si>
  <si>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</si>
  <si>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</si>
  <si>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</si>
  <si>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</si>
  <si>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</si>
  <si>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</si>
  <si>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</si>
  <si>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</si>
  <si>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</si>
  <si>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</si>
  <si>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</si>
  <si>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</si>
  <si>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</si>
  <si>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</si>
  <si>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</si>
  <si>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</si>
  <si>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</si>
  <si>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</si>
  <si>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</si>
  <si>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</si>
  <si>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</si>
  <si>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</si>
  <si>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</si>
  <si>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</si>
  <si>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</si>
  <si>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</si>
  <si>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</si>
  <si>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</si>
  <si>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</si>
  <si>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</si>
  <si>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</si>
  <si>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</si>
  <si>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</si>
  <si>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</si>
  <si>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</si>
  <si>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</si>
  <si>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</si>
  <si>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</si>
  <si>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</si>
  <si>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</si>
  <si>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</si>
  <si>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</si>
  <si>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</si>
  <si>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</si>
  <si>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</si>
  <si>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</si>
  <si>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</si>
  <si>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</si>
  <si>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</si>
  <si>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</si>
  <si>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</si>
  <si>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</si>
  <si>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</si>
  <si>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</si>
  <si>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</si>
  <si>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</si>
  <si>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</si>
  <si>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</si>
  <si>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</si>
  <si>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</si>
  <si>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</si>
  <si>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</si>
  <si>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</si>
  <si>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</si>
  <si>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</si>
  <si>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</si>
  <si>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</si>
  <si>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</si>
  <si>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</si>
  <si>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</si>
  <si>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</si>
  <si>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</si>
  <si>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</si>
  <si>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</si>
  <si>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</si>
  <si>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</si>
  <si>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</si>
  <si>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</si>
  <si>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</si>
  <si>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</si>
  <si>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</si>
  <si>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</si>
  <si>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</si>
  <si>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</si>
  <si>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</si>
  <si>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</si>
  <si>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</si>
  <si>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</si>
  <si>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</si>
  <si>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</si>
  <si>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</si>
  <si>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</si>
  <si>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</si>
  <si>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</si>
  <si>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</si>
  <si>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</si>
  <si>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</si>
  <si>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</si>
  <si>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</si>
  <si>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</si>
  <si>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</si>
  <si>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</si>
  <si>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</si>
  <si>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</si>
  <si>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</si>
  <si>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</si>
  <si>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</si>
  <si>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</si>
  <si>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</si>
  <si>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</si>
  <si>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</si>
  <si>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</si>
  <si>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</si>
  <si>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</si>
  <si>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</si>
  <si>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</si>
  <si>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</si>
  <si>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</si>
  <si>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</si>
  <si>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</si>
  <si>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</si>
  <si>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</si>
  <si>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</si>
  <si>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</si>
  <si>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</si>
  <si>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</si>
  <si>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</si>
  <si>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</si>
  <si>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</si>
  <si>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</si>
  <si>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</si>
  <si>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</si>
  <si>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</si>
  <si>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</si>
  <si>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</si>
  <si>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</si>
  <si>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</si>
  <si>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</si>
  <si>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</si>
  <si>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</si>
  <si>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</si>
  <si>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</si>
  <si>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</si>
  <si>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</si>
  <si>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</si>
  <si>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</si>
  <si>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</si>
  <si>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</si>
  <si>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</si>
  <si>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</si>
  <si>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</si>
  <si>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</si>
  <si>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</si>
  <si>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</si>
  <si>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</si>
  <si>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</si>
  <si>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</si>
  <si>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</si>
  <si>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</si>
  <si>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</si>
  <si>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</si>
  <si>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</si>
  <si>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</si>
  <si>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</si>
  <si>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</si>
  <si>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</si>
  <si>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</si>
  <si>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</si>
  <si>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</si>
  <si>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</si>
  <si>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</si>
  <si>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</si>
  <si>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</si>
  <si>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</si>
  <si>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</si>
  <si>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</si>
  <si>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</si>
  <si>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</si>
  <si>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</si>
  <si>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</si>
  <si>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</si>
  <si>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</si>
  <si>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</si>
  <si>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</si>
  <si>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</si>
  <si>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</si>
  <si>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</si>
  <si>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</si>
  <si>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</si>
  <si>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</si>
  <si>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</si>
  <si>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</si>
  <si>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</si>
  <si>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</si>
  <si>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</si>
  <si>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</si>
  <si>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</si>
  <si>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</si>
  <si>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</si>
  <si>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</si>
  <si>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</si>
  <si>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</si>
  <si>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</si>
  <si>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</si>
  <si>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</si>
  <si>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</si>
  <si>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</si>
  <si>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</si>
  <si>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</si>
  <si>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</si>
  <si>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</si>
  <si>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</si>
  <si>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</si>
  <si>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</si>
  <si>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</si>
  <si>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</si>
  <si>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</si>
  <si>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</si>
  <si>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</si>
  <si>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</si>
  <si>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</si>
  <si>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</si>
  <si>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</si>
  <si>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</si>
  <si>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</si>
  <si>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</si>
  <si>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</si>
  <si>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</si>
  <si>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</si>
  <si>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</si>
  <si>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</si>
  <si>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</si>
  <si>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</si>
  <si>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</si>
  <si>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</si>
  <si>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</si>
  <si>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</si>
  <si>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</si>
  <si>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</si>
  <si>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</si>
  <si>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</si>
  <si>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</si>
  <si>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</si>
  <si>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</si>
  <si>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</si>
  <si>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</si>
  <si>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</si>
  <si>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</si>
  <si>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</si>
  <si>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</si>
  <si>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</si>
  <si>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</si>
  <si>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</si>
  <si>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</si>
  <si>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</si>
  <si>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</si>
  <si>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</si>
  <si>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</si>
  <si>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</si>
  <si>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</si>
  <si>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</si>
  <si>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</si>
  <si>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</si>
  <si>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</si>
  <si>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</si>
  <si>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</si>
  <si>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</si>
  <si>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</si>
  <si>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</si>
  <si>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</si>
  <si>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</si>
  <si>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</si>
  <si>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</si>
  <si>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</si>
  <si>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</si>
  <si>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</si>
  <si>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</si>
  <si>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</si>
  <si>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</si>
  <si>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</si>
  <si>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</si>
  <si>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</si>
  <si>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</si>
  <si>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</si>
  <si>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</si>
  <si>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</si>
  <si>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</si>
  <si>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</si>
  <si>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</si>
  <si>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</si>
  <si>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</si>
  <si>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</si>
  <si>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</si>
  <si>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</si>
  <si>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</si>
  <si>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</si>
  <si>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</si>
  <si>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</si>
  <si>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</si>
  <si>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</si>
  <si>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</si>
  <si>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</si>
  <si>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</si>
  <si>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</si>
  <si>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</si>
  <si>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</si>
  <si>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</si>
  <si>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</si>
  <si>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</si>
  <si>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</si>
  <si>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</si>
  <si>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</si>
  <si>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</si>
  <si>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</si>
  <si>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</si>
  <si>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</si>
  <si>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</si>
  <si>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</si>
  <si>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</si>
  <si>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</si>
  <si>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</si>
  <si>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</si>
  <si>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</si>
  <si>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</si>
  <si>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</si>
  <si>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</si>
  <si>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</si>
  <si>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</si>
  <si>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</si>
  <si>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</si>
  <si>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</si>
  <si>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</si>
  <si>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</si>
  <si>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</si>
  <si>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</si>
  <si>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</si>
  <si>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</si>
  <si>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</si>
  <si>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</si>
  <si>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</si>
  <si>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</si>
  <si>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</si>
  <si>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</si>
  <si>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</si>
  <si>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</si>
  <si>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</si>
  <si>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</si>
  <si>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</si>
  <si>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</si>
  <si>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</si>
  <si>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</si>
  <si>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</si>
  <si>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</si>
  <si>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</si>
  <si>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</si>
  <si>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</si>
  <si>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</si>
  <si>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</si>
  <si>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</si>
  <si>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</si>
  <si>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</si>
  <si>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</si>
  <si>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</si>
  <si>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</si>
  <si>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</si>
  <si>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</si>
  <si>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</si>
  <si>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</si>
  <si>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</si>
  <si>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</si>
  <si>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</si>
  <si>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</si>
  <si>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</si>
  <si>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</si>
  <si>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</si>
  <si>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</si>
  <si>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</si>
  <si>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</si>
  <si>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</si>
  <si>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</si>
  <si>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</si>
  <si>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</si>
  <si>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</si>
  <si>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</si>
  <si>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</si>
  <si>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</si>
  <si>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</si>
  <si>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</si>
  <si>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</si>
  <si>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</si>
  <si>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</si>
  <si>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</si>
  <si>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</si>
  <si>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</si>
  <si>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</si>
  <si>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</si>
  <si>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</si>
  <si>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</si>
  <si>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</si>
  <si>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</si>
  <si>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</si>
  <si>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</si>
  <si>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</si>
  <si>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</si>
  <si>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</si>
  <si>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</si>
  <si>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</si>
  <si>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</si>
  <si>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</si>
  <si>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</si>
  <si>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</si>
  <si>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</si>
  <si>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</si>
  <si>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</si>
  <si>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</si>
  <si>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</si>
  <si>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</si>
  <si>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</si>
  <si>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</si>
  <si>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</si>
  <si>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</si>
  <si>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</si>
  <si>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</si>
  <si>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</si>
  <si>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</si>
  <si>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</si>
  <si>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</si>
  <si>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</si>
  <si>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</si>
  <si>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</si>
  <si>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</si>
  <si>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</si>
  <si>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</si>
  <si>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</si>
  <si>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</si>
  <si>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</si>
  <si>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</si>
  <si>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</si>
  <si>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</si>
  <si>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</si>
  <si>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</si>
  <si>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</si>
  <si>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</si>
  <si>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</si>
  <si>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</si>
  <si>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</si>
  <si>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</si>
  <si>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</si>
  <si>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</si>
  <si>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</si>
  <si>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</si>
  <si>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</si>
  <si>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</si>
  <si>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</si>
  <si>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</si>
  <si>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</si>
  <si>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</si>
  <si>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</si>
  <si>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</si>
  <si>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</si>
  <si>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</si>
  <si>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</si>
  <si>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</si>
  <si>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</si>
  <si>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</si>
  <si>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</si>
  <si>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</si>
  <si>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</si>
  <si>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</si>
  <si>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</si>
  <si>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</si>
  <si>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</si>
  <si>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</si>
  <si>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</si>
  <si>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</si>
  <si>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</si>
  <si>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</si>
  <si>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</si>
  <si>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</si>
  <si>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</si>
  <si>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</si>
  <si>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</si>
  <si>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</si>
  <si>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</si>
  <si>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</si>
  <si>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</si>
  <si>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</si>
  <si>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</si>
  <si>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</si>
  <si>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</si>
  <si>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</si>
  <si>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</si>
  <si>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</si>
  <si>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</si>
  <si>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</si>
  <si>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</si>
  <si>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</si>
  <si>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</si>
  <si>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</si>
  <si>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</si>
  <si>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</si>
  <si>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</si>
  <si>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</si>
  <si>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</si>
  <si>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</si>
  <si>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</si>
  <si>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</si>
  <si>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</si>
  <si>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</si>
  <si>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</si>
  <si>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</si>
  <si>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</si>
  <si>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</si>
  <si>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</si>
  <si>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</si>
  <si>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</si>
  <si>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</si>
  <si>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</si>
  <si>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</si>
  <si>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</si>
  <si>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</si>
  <si>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</si>
  <si>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</si>
  <si>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</si>
  <si>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</si>
  <si>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</si>
  <si>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</si>
  <si>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</si>
  <si>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</si>
  <si>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</si>
  <si>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</si>
  <si>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</si>
  <si>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</si>
  <si>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</si>
  <si>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</si>
  <si>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</si>
  <si>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</si>
  <si>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</si>
  <si>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</si>
  <si>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</si>
  <si>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</si>
  <si>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</si>
  <si>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</si>
  <si>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</si>
  <si>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</si>
  <si>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</si>
  <si>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</si>
  <si>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</si>
  <si>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</si>
  <si>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</si>
  <si>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</si>
  <si>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</si>
  <si>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</si>
  <si>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</si>
  <si>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</si>
  <si>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</si>
  <si>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</si>
  <si>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</si>
  <si>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</si>
  <si>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</si>
  <si>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</si>
  <si>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</si>
  <si>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</si>
  <si>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</si>
  <si>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</si>
  <si>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</si>
  <si>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</si>
  <si>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</si>
  <si>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</si>
  <si>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</si>
  <si>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</si>
  <si>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</si>
  <si>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</si>
  <si>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</si>
  <si>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</si>
  <si>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</si>
  <si>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</si>
  <si>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</si>
  <si>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</si>
  <si>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</si>
  <si>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</si>
  <si>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</si>
  <si>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</si>
  <si>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</si>
  <si>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</si>
  <si>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</si>
  <si>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</si>
  <si>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</si>
  <si>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</si>
  <si>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</si>
  <si>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</si>
  <si>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</si>
  <si>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</si>
  <si>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</si>
  <si>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</si>
  <si>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</si>
  <si>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</si>
  <si>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</si>
  <si>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</si>
  <si>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</si>
  <si>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</si>
  <si>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</si>
  <si>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</si>
  <si>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</si>
  <si>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</si>
  <si>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</si>
  <si>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</si>
  <si>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</si>
  <si>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</si>
  <si>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</si>
  <si>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</si>
  <si>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</si>
  <si>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</si>
  <si>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</si>
  <si>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</si>
  <si>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</si>
  <si>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</si>
  <si>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</si>
  <si>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</si>
  <si>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</si>
  <si>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</si>
  <si>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</si>
  <si>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</si>
  <si>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</si>
  <si>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</si>
  <si>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</si>
  <si>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</si>
  <si>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</si>
  <si>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</si>
  <si>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</si>
  <si>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</si>
  <si>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</si>
  <si>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</si>
  <si>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</si>
  <si>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</si>
  <si>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</si>
  <si>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</si>
  <si>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</si>
  <si>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</si>
  <si>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</si>
  <si>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</si>
  <si>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</si>
  <si>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</si>
  <si>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</si>
  <si>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</si>
  <si>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</si>
  <si>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</si>
  <si>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</si>
  <si>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</si>
  <si>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</si>
  <si>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</si>
  <si>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</si>
  <si>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</si>
  <si>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</si>
  <si>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</si>
  <si>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</si>
  <si>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</si>
  <si>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</si>
  <si>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</si>
  <si>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</si>
  <si>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</si>
  <si>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</si>
  <si>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</si>
  <si>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</si>
  <si>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</si>
  <si>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</si>
  <si>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</si>
  <si>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</si>
  <si>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</si>
  <si>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</si>
  <si>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</si>
  <si>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</si>
  <si>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</si>
  <si>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</si>
  <si>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</si>
  <si>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</si>
  <si>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</si>
  <si>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</si>
  <si>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</si>
  <si>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</si>
  <si>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</si>
  <si>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</si>
  <si>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</si>
  <si>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</si>
  <si>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</si>
  <si>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</si>
  <si>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</si>
  <si>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</si>
  <si>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</si>
  <si>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</si>
  <si>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</si>
  <si>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</si>
  <si>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</si>
  <si>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</si>
  <si>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</si>
  <si>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</si>
  <si>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</si>
  <si>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</si>
  <si>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</si>
  <si>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</si>
  <si>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</si>
  <si>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</si>
  <si>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</si>
  <si>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</si>
  <si>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</si>
  <si>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</si>
  <si>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</si>
  <si>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</si>
  <si>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</si>
  <si>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</si>
  <si>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</si>
  <si>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</si>
  <si>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</si>
  <si>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</si>
  <si>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</si>
  <si>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</si>
  <si>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</si>
  <si>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</si>
  <si>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</si>
  <si>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</si>
  <si>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</si>
  <si>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</si>
  <si>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</si>
  <si>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</si>
  <si>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</si>
  <si>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</si>
  <si>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</si>
  <si>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</si>
  <si>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</si>
  <si>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</si>
  <si>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</si>
  <si>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</si>
  <si>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</si>
  <si>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</si>
  <si>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</si>
  <si>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</si>
  <si>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</si>
  <si>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</si>
  <si>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</si>
  <si>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</si>
  <si>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</si>
  <si>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</si>
  <si>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</si>
  <si>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</si>
  <si>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</si>
  <si>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</si>
  <si>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</si>
  <si>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</si>
  <si>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</si>
  <si>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</si>
  <si>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</si>
  <si>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</si>
  <si>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</si>
  <si>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</si>
  <si>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</si>
  <si>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</si>
  <si>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</si>
  <si>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</si>
  <si>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</si>
  <si>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</si>
  <si>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</si>
  <si>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</si>
  <si>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</si>
  <si>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</si>
  <si>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</si>
  <si>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</si>
  <si>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</si>
  <si>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</si>
  <si>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</si>
  <si>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</si>
  <si>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</si>
  <si>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</si>
  <si>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</si>
  <si>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</si>
  <si>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</si>
  <si>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</si>
  <si>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</si>
  <si>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</si>
  <si>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</si>
  <si>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</si>
  <si>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</si>
  <si>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</si>
  <si>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</si>
  <si>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</si>
  <si>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</si>
  <si>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</si>
  <si>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</si>
  <si>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</si>
  <si>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</si>
  <si>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</si>
  <si>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</si>
  <si>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</si>
  <si>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</si>
  <si>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</si>
  <si>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</si>
  <si>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</si>
  <si>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</si>
  <si>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</si>
  <si>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</si>
  <si>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</si>
  <si>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</si>
  <si>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</si>
  <si>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</si>
  <si>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</si>
  <si>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</si>
  <si>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</si>
  <si>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</si>
  <si>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</si>
  <si>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</si>
  <si>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</si>
  <si>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</si>
  <si>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</si>
  <si>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</si>
  <si>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</si>
  <si>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</si>
  <si>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</si>
  <si>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</si>
  <si>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</si>
  <si>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</si>
  <si>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</si>
  <si>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</si>
  <si>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</si>
  <si>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</si>
  <si>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</si>
  <si>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</si>
  <si>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</si>
  <si>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</si>
  <si>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</si>
  <si>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</si>
  <si>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</si>
  <si>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</si>
  <si>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</si>
  <si>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</si>
  <si>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</si>
  <si>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</si>
  <si>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</si>
  <si>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</si>
  <si>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</si>
  <si>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</si>
  <si>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</si>
  <si>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</si>
  <si>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</si>
  <si>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</si>
  <si>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</si>
  <si>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</si>
  <si>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</si>
  <si>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</si>
  <si>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</si>
  <si>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</si>
  <si>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</si>
  <si>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</si>
  <si>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</si>
  <si>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</si>
  <si>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</si>
  <si>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</si>
  <si>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</si>
  <si>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</si>
  <si>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</si>
  <si>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</si>
  <si>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</si>
  <si>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</si>
  <si>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</si>
  <si>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</si>
  <si>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</si>
  <si>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</si>
  <si>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</si>
  <si>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</si>
  <si>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</si>
  <si>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</si>
  <si>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</si>
  <si>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</si>
  <si>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</si>
  <si>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</si>
  <si>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</si>
  <si>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</si>
  <si>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</si>
  <si>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</si>
  <si>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</si>
  <si>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</si>
  <si>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</si>
  <si>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</si>
  <si>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</si>
  <si>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</si>
  <si>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</si>
  <si>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</si>
  <si>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</si>
  <si>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</si>
  <si>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</si>
  <si>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</si>
  <si>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</si>
  <si>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</si>
  <si>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</si>
  <si>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</si>
  <si>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</si>
  <si>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</si>
  <si>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</si>
  <si>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</si>
  <si>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</si>
  <si>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</si>
  <si>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</si>
  <si>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</si>
  <si>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</si>
  <si>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</si>
  <si>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</si>
  <si>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</si>
  <si>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</si>
  <si>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</si>
  <si>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</si>
  <si>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</si>
  <si>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</si>
  <si>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</si>
  <si>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</si>
  <si>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</si>
  <si>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</si>
  <si>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</si>
  <si>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</si>
  <si>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</si>
  <si>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</si>
  <si>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</si>
  <si>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</si>
  <si>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</si>
  <si>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</si>
  <si>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</si>
  <si>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</si>
  <si>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</si>
  <si>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</si>
  <si>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</si>
  <si>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</si>
  <si>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</si>
  <si>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</si>
  <si>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</si>
  <si>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</si>
  <si>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</si>
  <si>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</si>
  <si>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</si>
  <si>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</si>
  <si>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</si>
  <si>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</si>
  <si>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</si>
  <si>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</si>
  <si>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</si>
  <si>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</si>
  <si>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</si>
  <si>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</si>
  <si>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</si>
  <si>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</si>
  <si>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</si>
  <si>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</si>
  <si>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</si>
  <si>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</si>
  <si>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</si>
  <si>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</si>
  <si>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</si>
  <si>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</si>
  <si>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</si>
  <si>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</si>
  <si>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</si>
  <si>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</si>
  <si>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</si>
  <si>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</si>
  <si>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</si>
  <si>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</si>
  <si>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</si>
  <si>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</si>
  <si>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</si>
  <si>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</si>
  <si>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</si>
  <si>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</si>
  <si>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</si>
  <si>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</si>
  <si>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</si>
  <si>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</si>
  <si>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</si>
  <si>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</si>
  <si>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</si>
  <si>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</si>
  <si>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</si>
  <si>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</si>
  <si>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</si>
  <si>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</si>
  <si>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</si>
  <si>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</si>
  <si>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</si>
  <si>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</si>
  <si>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</si>
  <si>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</si>
  <si>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</si>
  <si>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</si>
  <si>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</si>
  <si>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</si>
  <si>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</si>
  <si>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</si>
  <si>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</si>
  <si>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</si>
  <si>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</si>
  <si>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</si>
  <si>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</si>
  <si>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</si>
  <si>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</si>
  <si>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</si>
  <si>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</si>
  <si>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</si>
  <si>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</si>
  <si>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</si>
  <si>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</si>
  <si>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</si>
  <si>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</si>
  <si>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</si>
  <si>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</si>
  <si>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</si>
  <si>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</si>
  <si>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</si>
  <si>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</si>
  <si>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</si>
  <si>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</si>
  <si>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</si>
  <si>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</si>
  <si>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</si>
  <si>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</si>
  <si>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</si>
  <si>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</si>
  <si>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</si>
  <si>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</si>
  <si>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</si>
  <si>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</si>
  <si>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</si>
  <si>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</si>
  <si>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</si>
  <si>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</si>
  <si>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</si>
  <si>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</si>
  <si>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</si>
  <si>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</si>
  <si>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</si>
  <si>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</si>
  <si>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</si>
  <si>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</si>
  <si>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</si>
  <si>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</si>
  <si>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</si>
  <si>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</si>
  <si>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</si>
  <si>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</si>
  <si>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</si>
  <si>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</si>
  <si>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</si>
  <si>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</si>
  <si>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</si>
  <si>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</si>
  <si>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</si>
  <si>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</si>
  <si>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</si>
  <si>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</si>
  <si>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</si>
  <si>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</si>
  <si>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</si>
  <si>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</si>
  <si>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</si>
  <si>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</si>
  <si>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</si>
  <si>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</si>
  <si>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</si>
  <si>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</si>
  <si>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</si>
  <si>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</si>
  <si>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</si>
  <si>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</si>
  <si>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</si>
  <si>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</si>
  <si>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</si>
  <si>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</si>
  <si>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</si>
  <si>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</si>
  <si>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</si>
  <si>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</si>
  <si>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</si>
  <si>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</si>
  <si>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</si>
  <si>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</si>
  <si>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</si>
  <si>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</si>
  <si>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</si>
  <si>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</si>
  <si>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</si>
  <si>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</si>
  <si>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</si>
  <si>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</si>
  <si>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</si>
  <si>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</si>
  <si>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</si>
  <si>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</si>
  <si>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</si>
  <si>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</si>
  <si>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</si>
  <si>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</si>
  <si>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</si>
  <si>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</si>
  <si>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</si>
  <si>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</si>
  <si>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</si>
  <si>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</si>
  <si>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</si>
  <si>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</si>
  <si>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</si>
  <si>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</si>
  <si>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</si>
  <si>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</si>
  <si>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</si>
  <si>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</si>
  <si>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</si>
  <si>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</si>
  <si>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</si>
  <si>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</si>
  <si>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</si>
  <si>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</si>
  <si>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</si>
  <si>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</si>
  <si>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</si>
  <si>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</si>
  <si>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</si>
  <si>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</si>
  <si>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</si>
  <si>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</si>
  <si>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</si>
  <si>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</si>
  <si>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</si>
  <si>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</si>
  <si>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</si>
  <si>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</si>
  <si>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</si>
  <si>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</si>
  <si>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</si>
  <si>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</si>
  <si>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</si>
  <si>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</si>
  <si>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</si>
  <si>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</si>
  <si>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</si>
  <si>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</si>
  <si>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</si>
  <si>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</si>
  <si>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</si>
  <si>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</si>
  <si>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</si>
  <si>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</si>
  <si>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</si>
  <si>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</si>
  <si>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</si>
  <si>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</si>
  <si>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</si>
  <si>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</si>
  <si>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</si>
  <si>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</si>
  <si>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</si>
  <si>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</si>
  <si>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</si>
  <si>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</si>
  <si>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</si>
  <si>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</si>
  <si>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</si>
  <si>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</si>
  <si>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</si>
  <si>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</si>
  <si>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</si>
  <si>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</si>
  <si>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</si>
  <si>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</si>
  <si>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</si>
  <si>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</si>
  <si>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</si>
  <si>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</si>
  <si>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</si>
  <si>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</si>
  <si>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</si>
  <si>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</si>
  <si>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</si>
  <si>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</si>
  <si>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</si>
  <si>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</si>
  <si>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</si>
  <si>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</si>
  <si>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</si>
  <si>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</si>
  <si>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</si>
  <si>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</si>
  <si>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</si>
  <si>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</si>
  <si>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</si>
  <si>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</si>
  <si>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</si>
  <si>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</si>
  <si>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</si>
  <si>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</si>
  <si>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</si>
  <si>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</si>
  <si>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</si>
  <si>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</si>
  <si>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</si>
  <si>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</si>
  <si>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</si>
  <si>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</si>
  <si>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</si>
  <si>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</si>
  <si>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</si>
  <si>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</si>
  <si>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</si>
  <si>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</si>
  <si>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</si>
  <si>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</si>
  <si>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</si>
  <si>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</si>
  <si>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</si>
  <si>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</si>
  <si>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</si>
  <si>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</si>
  <si>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</si>
  <si>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</si>
  <si>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</si>
  <si>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</si>
  <si>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</si>
  <si>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</si>
  <si>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</si>
  <si>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</si>
  <si>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</si>
  <si>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</si>
  <si>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</si>
  <si>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</si>
  <si>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</si>
  <si>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</si>
  <si>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</si>
  <si>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</si>
  <si>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</si>
  <si>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</si>
  <si>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</si>
  <si>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</si>
  <si>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</si>
  <si>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</si>
  <si>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</si>
  <si>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</si>
  <si>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</si>
  <si>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</si>
  <si>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</si>
  <si>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</si>
  <si>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</si>
  <si>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</si>
  <si>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</si>
  <si>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</si>
  <si>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</si>
  <si>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</si>
  <si>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</si>
  <si>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</si>
  <si>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</si>
  <si>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</si>
  <si>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</si>
  <si>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</si>
  <si>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</si>
  <si>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</si>
  <si>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</si>
  <si>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</si>
  <si>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</si>
  <si>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</si>
  <si>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</si>
  <si>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</si>
  <si>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</si>
  <si>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</si>
  <si>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</si>
  <si>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</si>
  <si>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</si>
  <si>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</si>
  <si>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</si>
  <si>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</si>
  <si>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</si>
  <si>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</si>
  <si>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</si>
  <si>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</si>
  <si>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</si>
  <si>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</si>
  <si>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</si>
  <si>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</si>
  <si>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</si>
  <si>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</si>
  <si>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</si>
  <si>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</si>
  <si>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</si>
  <si>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</si>
  <si>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</si>
  <si>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</si>
  <si>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</si>
  <si>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</si>
  <si>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</si>
  <si>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</si>
  <si>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</si>
  <si>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</si>
  <si>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</si>
  <si>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</si>
  <si>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</si>
  <si>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</si>
  <si>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</si>
  <si>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</si>
  <si>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</si>
  <si>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</si>
  <si>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</si>
  <si>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</si>
  <si>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</si>
  <si>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</si>
  <si>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</si>
  <si>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</si>
  <si>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</si>
  <si>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</si>
  <si>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</si>
  <si>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</si>
  <si>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</si>
  <si>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</si>
  <si>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</si>
  <si>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</si>
  <si>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</si>
  <si>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</si>
  <si>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</si>
  <si>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</si>
  <si>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</si>
  <si>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</si>
  <si>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</si>
  <si>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</si>
  <si>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</si>
  <si>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</si>
  <si>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</si>
  <si>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</si>
  <si>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</si>
  <si>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</si>
  <si>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</si>
  <si>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</si>
  <si>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</si>
  <si>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</si>
  <si>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</si>
  <si>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</si>
  <si>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</si>
  <si>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</si>
  <si>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</si>
  <si>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</si>
  <si>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</si>
  <si>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</si>
  <si>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</si>
  <si>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</si>
  <si>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</si>
  <si>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</si>
  <si>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</si>
  <si>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</si>
  <si>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</si>
  <si>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</si>
  <si>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</si>
  <si>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</si>
  <si>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</si>
  <si>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</si>
  <si>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</si>
  <si>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</si>
  <si>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</si>
  <si>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</si>
  <si>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</si>
  <si>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</si>
  <si>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</si>
  <si>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</si>
  <si>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</si>
  <si>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</si>
  <si>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</si>
  <si>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</si>
  <si>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</si>
  <si>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</si>
  <si>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</si>
  <si>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</si>
  <si>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</si>
  <si>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</si>
  <si>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</si>
  <si>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</si>
  <si>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</si>
  <si>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</si>
  <si>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</si>
  <si>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</si>
  <si>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</si>
  <si>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</si>
  <si>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</si>
  <si>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</si>
  <si>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</si>
  <si>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</si>
  <si>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</si>
  <si>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</si>
  <si>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</si>
  <si>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</si>
  <si>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</si>
  <si>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</si>
  <si>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</si>
  <si>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</si>
  <si>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</si>
  <si>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</si>
  <si>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</si>
  <si>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</si>
  <si>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</si>
  <si>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</si>
  <si>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</si>
  <si>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</si>
  <si>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</si>
  <si>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</si>
  <si>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</si>
  <si>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</si>
  <si>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</si>
  <si>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</si>
  <si>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</si>
  <si>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</si>
  <si>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</si>
  <si>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</si>
  <si>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</si>
  <si>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</si>
  <si>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</si>
  <si>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</si>
  <si>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</si>
  <si>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</si>
  <si>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</si>
  <si>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</si>
  <si>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</si>
  <si>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</si>
  <si>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</si>
  <si>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</si>
  <si>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</si>
  <si>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</si>
  <si>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</si>
  <si>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</si>
  <si>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</si>
  <si>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</si>
  <si>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</si>
  <si>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</si>
  <si>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</si>
  <si>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</si>
  <si>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</si>
  <si>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</si>
  <si>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</si>
  <si>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</si>
  <si>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</si>
  <si>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</si>
  <si>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</si>
  <si>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</si>
  <si>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</si>
  <si>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</si>
  <si>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</si>
  <si>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</si>
  <si>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</si>
  <si>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</si>
  <si>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</si>
  <si>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</si>
  <si>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</si>
  <si>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</si>
  <si>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</si>
  <si>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</si>
  <si>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</si>
  <si>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</si>
  <si>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</si>
  <si>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</si>
  <si>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</si>
  <si>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</si>
  <si>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</si>
  <si>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</si>
  <si>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</si>
  <si>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</si>
  <si>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</si>
  <si>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</si>
  <si>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</si>
  <si>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</si>
  <si>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</si>
  <si>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</si>
  <si>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</si>
  <si>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</si>
  <si>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</si>
  <si>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</si>
  <si>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</si>
  <si>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</si>
  <si>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</si>
  <si>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</si>
  <si>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</si>
  <si>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</si>
  <si>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</si>
  <si>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</si>
  <si>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</si>
  <si>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</si>
  <si>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</si>
  <si>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</si>
  <si>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</si>
  <si>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</si>
  <si>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</si>
  <si>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</si>
  <si>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</si>
  <si>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</si>
  <si>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</si>
  <si>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</si>
  <si>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</si>
  <si>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</si>
  <si>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</si>
  <si>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</si>
  <si>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</si>
  <si>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</si>
  <si>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</si>
  <si>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</si>
  <si>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</si>
  <si>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</si>
  <si>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</si>
  <si>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</si>
  <si>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</si>
  <si>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</si>
  <si>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</si>
  <si>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</si>
  <si>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</si>
  <si>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</si>
  <si>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</si>
  <si>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</si>
  <si>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</si>
  <si>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</si>
  <si>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</si>
  <si>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</si>
  <si>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</si>
  <si>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</si>
  <si>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</si>
  <si>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</si>
  <si>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</si>
  <si>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</si>
  <si>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</si>
  <si>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</si>
  <si>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</si>
  <si>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</si>
  <si>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</si>
  <si>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</si>
  <si>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</si>
  <si>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</si>
  <si>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</si>
  <si>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</si>
  <si>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</si>
  <si>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</si>
  <si>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</si>
  <si>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</si>
  <si>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</si>
  <si>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</si>
  <si>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</si>
  <si>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</si>
  <si>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</si>
  <si>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</si>
  <si>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</si>
  <si>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</si>
  <si>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</si>
  <si>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</si>
  <si>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</si>
  <si>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</si>
  <si>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</si>
  <si>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</si>
  <si>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</si>
  <si>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</si>
  <si>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</si>
  <si>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</si>
  <si>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</si>
  <si>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</si>
  <si>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</si>
  <si>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</si>
  <si>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</si>
  <si>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</si>
  <si>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</si>
  <si>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</si>
  <si>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</si>
  <si>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</si>
  <si>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</si>
  <si>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</si>
  <si>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</si>
  <si>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</si>
  <si>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</si>
  <si>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</si>
  <si>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</si>
  <si>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</si>
  <si>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</si>
  <si>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</si>
  <si>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</si>
  <si>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</si>
  <si>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</si>
  <si>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</si>
  <si>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</si>
  <si>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</si>
  <si>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</si>
  <si>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</si>
  <si>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</si>
  <si>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</si>
  <si>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</si>
  <si>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</si>
  <si>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</si>
  <si>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</si>
  <si>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</si>
  <si>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</si>
  <si>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</si>
  <si>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</si>
  <si>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</si>
  <si>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</si>
  <si>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</si>
  <si>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</si>
  <si>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</si>
  <si>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</si>
  <si>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</si>
  <si>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</si>
  <si>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</si>
  <si>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</si>
  <si>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</si>
  <si>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</si>
  <si>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</si>
  <si>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</si>
  <si>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</si>
  <si>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</si>
  <si>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</si>
  <si>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</si>
  <si>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</si>
  <si>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</si>
  <si>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</si>
  <si>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</si>
  <si>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</si>
  <si>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</si>
  <si>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</si>
  <si>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</si>
  <si>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</si>
  <si>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</si>
  <si>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</si>
  <si>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</si>
  <si>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</si>
  <si>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</si>
  <si>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</si>
  <si>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</si>
  <si>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</si>
  <si>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</si>
  <si>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</si>
  <si>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</si>
  <si>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</si>
  <si>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</si>
  <si>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</si>
  <si>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</si>
  <si>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</si>
  <si>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</si>
  <si>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</si>
  <si>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</si>
  <si>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</si>
  <si>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</si>
  <si>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</si>
  <si>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</si>
  <si>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</si>
  <si>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</si>
  <si>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</si>
  <si>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</si>
  <si>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</si>
  <si>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</si>
  <si>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</si>
  <si>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</si>
  <si>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</si>
  <si>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</si>
  <si>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</si>
  <si>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</si>
  <si>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</si>
  <si>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</si>
  <si>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</si>
  <si>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</si>
  <si>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</si>
  <si>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</si>
  <si>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</si>
  <si>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</si>
  <si>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</si>
  <si>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</si>
  <si>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</si>
  <si>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</si>
  <si>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</si>
  <si>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</si>
  <si>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</si>
  <si>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</si>
  <si>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</si>
  <si>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</si>
  <si>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</si>
  <si>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</si>
  <si>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</si>
  <si>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</si>
  <si>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</si>
  <si>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</si>
  <si>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</si>
  <si>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</si>
  <si>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</si>
  <si>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</si>
  <si>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</si>
  <si>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</si>
  <si>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</si>
  <si>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</si>
  <si>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</si>
  <si>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</si>
  <si>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</si>
  <si>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</si>
  <si>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</si>
  <si>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</si>
  <si>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</si>
  <si>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</si>
  <si>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</si>
  <si>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</si>
  <si>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</si>
  <si>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</si>
  <si>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</si>
  <si>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</si>
  <si>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</si>
  <si>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</si>
  <si>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</si>
  <si>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</si>
  <si>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</si>
  <si>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</si>
  <si>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</si>
  <si>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</si>
  <si>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</si>
  <si>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</si>
  <si>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</si>
  <si>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</si>
  <si>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</si>
  <si>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</si>
  <si>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</si>
  <si>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</si>
  <si>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</si>
  <si>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</si>
  <si>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</si>
  <si>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</si>
  <si>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</si>
  <si>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</si>
  <si>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</si>
  <si>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</si>
  <si>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</si>
  <si>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</si>
  <si>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</si>
  <si>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</si>
  <si>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</si>
  <si>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</si>
  <si>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</si>
  <si>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</si>
  <si>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</si>
  <si>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</si>
  <si>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</si>
  <si>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</si>
  <si>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</si>
  <si>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</si>
  <si>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</si>
  <si>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</si>
  <si>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</si>
  <si>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</si>
  <si>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</si>
  <si>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</si>
  <si>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</si>
  <si>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</si>
  <si>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</si>
  <si>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</si>
  <si>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</si>
  <si>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</si>
  <si>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</si>
  <si>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</si>
  <si>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</si>
  <si>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</si>
  <si>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</si>
  <si>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</si>
  <si>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</si>
  <si>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</si>
  <si>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</si>
  <si>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</si>
  <si>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</si>
  <si>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</si>
  <si>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</si>
  <si>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</si>
  <si>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</si>
  <si>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</si>
  <si>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</si>
  <si>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</si>
  <si>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</si>
  <si>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</si>
  <si>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</si>
  <si>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</si>
  <si>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</si>
  <si>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</si>
  <si>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</si>
  <si>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</si>
  <si>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</si>
  <si>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</si>
  <si>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</si>
  <si>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</si>
  <si>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</si>
  <si>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</si>
  <si>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</si>
  <si>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</si>
  <si>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</si>
  <si>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</si>
  <si>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</si>
  <si>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</si>
  <si>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</si>
  <si>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</si>
  <si>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</si>
  <si>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</si>
  <si>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</si>
  <si>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</si>
  <si>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</si>
  <si>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</si>
  <si>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</si>
  <si>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</si>
  <si>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</si>
  <si>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</si>
  <si>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</si>
  <si>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</si>
  <si>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</si>
  <si>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</si>
  <si>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</si>
  <si>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</si>
  <si>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</si>
  <si>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</si>
  <si>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</si>
  <si>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</si>
  <si>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</si>
  <si>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</si>
  <si>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</si>
  <si>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</si>
  <si>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</si>
  <si>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</si>
  <si>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</si>
  <si>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</si>
  <si>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</si>
  <si>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</si>
  <si>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</si>
  <si>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</si>
  <si>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</si>
  <si>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</si>
  <si>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</si>
  <si>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</si>
  <si>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</si>
  <si>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</si>
  <si>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</si>
  <si>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</si>
  <si>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</si>
  <si>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</si>
  <si>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</si>
  <si>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</si>
  <si>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</si>
  <si>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</si>
  <si>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</si>
  <si>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</si>
  <si>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</si>
  <si>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</si>
  <si>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</si>
  <si>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</si>
  <si>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</si>
  <si>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</si>
  <si>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</si>
  <si>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</si>
  <si>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</si>
  <si>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</si>
  <si>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</si>
  <si>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</si>
  <si>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</si>
  <si>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</si>
  <si>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</si>
  <si>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</si>
  <si>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</si>
  <si>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</si>
  <si>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</si>
  <si>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</si>
  <si>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</si>
  <si>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</si>
  <si>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</si>
  <si>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</si>
  <si>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</si>
  <si>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</si>
  <si>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</si>
  <si>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</si>
  <si>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</si>
  <si>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</si>
  <si>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</si>
  <si>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</si>
  <si>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</si>
  <si>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</si>
  <si>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</si>
  <si>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</si>
  <si>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</si>
  <si>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</si>
  <si>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</si>
  <si>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</si>
  <si>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</si>
  <si>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</si>
  <si>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</si>
  <si>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</si>
  <si>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</si>
  <si>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</si>
  <si>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</si>
  <si>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</si>
  <si>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</si>
  <si>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</si>
  <si>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</si>
  <si>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</si>
  <si>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</si>
  <si>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</si>
  <si>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</si>
  <si>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</si>
  <si>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</si>
  <si>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</si>
  <si>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</si>
  <si>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</si>
  <si>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</si>
  <si>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</si>
  <si>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</si>
  <si>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</si>
  <si>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</si>
  <si>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</si>
  <si>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</si>
  <si>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</si>
  <si>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</si>
  <si>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</si>
  <si>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</si>
  <si>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</si>
  <si>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</si>
  <si>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</si>
  <si>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</si>
  <si>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</si>
  <si>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</si>
  <si>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</si>
  <si>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</si>
  <si>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</si>
  <si>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</si>
  <si>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</si>
  <si>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</si>
  <si>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</si>
  <si>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</si>
  <si>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</si>
  <si>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</si>
  <si>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</si>
  <si>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</si>
  <si>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</si>
  <si>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</si>
  <si>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</si>
  <si>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</si>
  <si>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</si>
  <si>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</si>
  <si>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</si>
  <si>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</si>
  <si>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</si>
  <si>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</si>
  <si>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</si>
  <si>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</si>
  <si>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</si>
  <si>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</si>
  <si>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</si>
  <si>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</si>
  <si>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</si>
  <si>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</si>
  <si>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</si>
  <si>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</si>
  <si>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</si>
  <si>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</si>
  <si>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</si>
  <si>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</si>
  <si>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</si>
  <si>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</si>
  <si>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</si>
  <si>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</si>
  <si>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</si>
  <si>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</si>
  <si>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</si>
  <si>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</si>
  <si>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</si>
  <si>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</si>
  <si>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</si>
  <si>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</si>
  <si>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</si>
  <si>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</si>
  <si>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</si>
  <si>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</si>
  <si>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</si>
  <si>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</si>
  <si>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</si>
  <si>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</si>
  <si>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</si>
  <si>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</si>
  <si>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</si>
  <si>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</si>
  <si>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</si>
  <si>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</si>
  <si>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</si>
  <si>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</si>
  <si>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</si>
  <si>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</si>
  <si>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</si>
  <si>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</si>
  <si>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</si>
  <si>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</si>
  <si>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</si>
  <si>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</si>
  <si>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</si>
  <si>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</si>
  <si>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</si>
  <si>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</si>
  <si>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</si>
  <si>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</si>
  <si>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</si>
  <si>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</si>
  <si>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</si>
  <si>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</si>
  <si>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</si>
  <si>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</si>
  <si>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</si>
  <si>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</si>
  <si>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</si>
  <si>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</si>
  <si>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</si>
  <si>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</si>
  <si>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</si>
  <si>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</si>
  <si>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</si>
  <si>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</si>
  <si>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</si>
  <si>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</si>
  <si>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</si>
  <si>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</si>
  <si>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</si>
  <si>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</si>
  <si>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</si>
  <si>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</si>
  <si>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</si>
  <si>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</si>
  <si>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</si>
  <si>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</si>
  <si>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</si>
  <si>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</si>
  <si>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</si>
  <si>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</si>
  <si>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</si>
  <si>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</si>
  <si>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</si>
  <si>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</si>
  <si>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</si>
  <si>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</si>
  <si>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</si>
  <si>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</si>
  <si>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</si>
  <si>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</si>
  <si>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</si>
  <si>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</si>
  <si>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</si>
  <si>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</si>
  <si>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</si>
  <si>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</si>
  <si>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</si>
  <si>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</si>
  <si>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</si>
  <si>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</si>
  <si>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</si>
  <si>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</si>
  <si>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</si>
  <si>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</si>
  <si>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</si>
  <si>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</si>
  <si>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</si>
  <si>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</si>
  <si>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</si>
  <si>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</si>
  <si>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</si>
  <si>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</si>
  <si>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</si>
  <si>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</si>
  <si>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</si>
  <si>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</si>
  <si>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</si>
  <si>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</si>
  <si>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</si>
  <si>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</si>
  <si>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</si>
  <si>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</si>
  <si>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</si>
  <si>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</si>
  <si>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</si>
  <si>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</si>
  <si>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</si>
  <si>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</si>
  <si>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</si>
  <si>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</si>
  <si>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</si>
  <si>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</si>
  <si>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</si>
  <si>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</si>
  <si>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</si>
  <si>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</si>
  <si>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</si>
  <si>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</si>
  <si>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</si>
  <si>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</si>
  <si>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</si>
  <si>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</si>
  <si>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</si>
  <si>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</si>
  <si>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</si>
  <si>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</si>
  <si>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</si>
  <si>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</si>
  <si>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</si>
  <si>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</si>
  <si>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</si>
  <si>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</si>
  <si>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</si>
  <si>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</si>
  <si>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</si>
  <si>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</si>
  <si>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</si>
  <si>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</si>
  <si>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</si>
  <si>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</si>
  <si>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</si>
  <si>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</si>
  <si>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</si>
  <si>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</si>
  <si>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</si>
  <si>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</si>
  <si>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</si>
  <si>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</si>
  <si>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</si>
  <si>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</si>
  <si>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</si>
  <si>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</si>
  <si>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</si>
  <si>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</si>
  <si>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</si>
  <si>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</si>
  <si>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</si>
  <si>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</si>
  <si>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</si>
  <si>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</si>
  <si>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</si>
  <si>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</si>
  <si>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</si>
  <si>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</si>
  <si>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</si>
  <si>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</si>
  <si>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</si>
  <si>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</si>
  <si>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</si>
  <si>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</si>
  <si>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</si>
  <si>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</si>
  <si>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</si>
  <si>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</si>
  <si>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</si>
  <si>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</si>
  <si>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</si>
  <si>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</si>
  <si>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</si>
  <si>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</si>
  <si>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</si>
  <si>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</si>
  <si>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</si>
  <si>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</si>
  <si>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</si>
  <si>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</si>
  <si>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</si>
  <si>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</si>
  <si>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</si>
  <si>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</si>
  <si>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</si>
  <si>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</si>
  <si>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</si>
  <si>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</si>
  <si>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</si>
  <si>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</si>
  <si>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</si>
  <si>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</si>
  <si>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</si>
  <si>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</si>
  <si>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</si>
  <si>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</si>
  <si>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</si>
  <si>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</si>
  <si>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</si>
  <si>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</si>
  <si>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</si>
  <si>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</si>
  <si>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</si>
  <si>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</si>
  <si>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</si>
  <si>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</si>
  <si>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</si>
  <si>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</si>
  <si>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</si>
  <si>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</si>
  <si>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</si>
  <si>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</si>
  <si>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</si>
  <si>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</si>
  <si>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</si>
  <si>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</si>
  <si>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</si>
  <si>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</si>
  <si>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</si>
  <si>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</si>
  <si>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</si>
  <si>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</si>
  <si>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</si>
  <si>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</si>
  <si>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</si>
  <si>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</si>
  <si>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</si>
  <si>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</si>
  <si>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</si>
  <si>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</si>
  <si>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</si>
  <si>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</si>
  <si>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</si>
  <si>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</si>
  <si>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</si>
  <si>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</si>
  <si>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</si>
  <si>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</si>
  <si>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</si>
  <si>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</si>
  <si>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</si>
  <si>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</si>
  <si>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</si>
  <si>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</si>
  <si>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</si>
  <si>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</si>
  <si>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</si>
  <si>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</si>
  <si>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</si>
  <si>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</si>
  <si>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</si>
  <si>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</si>
  <si>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</si>
  <si>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</si>
  <si>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</si>
  <si>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</si>
  <si>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</si>
  <si>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</si>
  <si>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</si>
  <si>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</si>
  <si>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</si>
  <si>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</si>
  <si>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</si>
  <si>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</si>
  <si>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</si>
  <si>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</si>
  <si>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</si>
  <si>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</si>
  <si>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</si>
  <si>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</si>
  <si>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</si>
  <si>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</si>
  <si>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</si>
  <si>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</si>
  <si>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</si>
  <si>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</si>
  <si>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</si>
  <si>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</si>
  <si>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</si>
  <si>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</si>
  <si>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</si>
  <si>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</si>
  <si>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</si>
  <si>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</si>
  <si>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</si>
  <si>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</si>
  <si>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</si>
  <si>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</si>
  <si>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</si>
  <si>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</si>
  <si>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</si>
  <si>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</si>
  <si>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</si>
  <si>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</si>
  <si>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</si>
  <si>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</si>
  <si>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</si>
  <si>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</si>
  <si>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</si>
  <si>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</si>
  <si>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</si>
  <si>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</si>
  <si>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</si>
  <si>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</si>
  <si>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</si>
  <si>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</si>
  <si>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</si>
  <si>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</si>
  <si>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</si>
  <si>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</si>
  <si>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</si>
  <si>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</si>
  <si>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</si>
  <si>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</si>
  <si>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</si>
  <si>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</si>
  <si>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</si>
  <si>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</si>
  <si>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</si>
  <si>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</si>
  <si>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</si>
  <si>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</si>
  <si>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</si>
  <si>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</si>
  <si>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</si>
  <si>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</si>
  <si>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</si>
  <si>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</si>
  <si>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</si>
  <si>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</si>
  <si>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</si>
  <si>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</si>
  <si>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</si>
  <si>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</si>
  <si>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</si>
  <si>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</si>
  <si>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</si>
  <si>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</si>
  <si>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</si>
  <si>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</si>
  <si>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</si>
  <si>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</si>
  <si>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</si>
  <si>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</si>
  <si>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</si>
  <si>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</si>
  <si>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</si>
  <si>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</si>
  <si>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</si>
  <si>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</si>
  <si>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</si>
  <si>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</si>
  <si>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</si>
  <si>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</si>
  <si>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</si>
  <si>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</si>
  <si>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</si>
  <si>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</si>
  <si>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</si>
  <si>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</si>
  <si>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</si>
  <si>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</si>
  <si>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</si>
  <si>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</si>
  <si>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</si>
  <si>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</si>
  <si>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</si>
  <si>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</si>
  <si>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</si>
  <si>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</si>
  <si>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</si>
  <si>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</si>
  <si>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</si>
  <si>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</si>
  <si>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</si>
  <si>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</si>
  <si>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</si>
  <si>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</si>
  <si>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</si>
  <si>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</si>
  <si>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</si>
  <si>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</si>
  <si>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</si>
  <si>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</si>
  <si>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</si>
  <si>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</si>
  <si>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</si>
  <si>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</si>
  <si>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</si>
  <si>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</si>
  <si>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</si>
  <si>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</si>
  <si>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</si>
  <si>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</si>
  <si>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</si>
  <si>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</si>
  <si>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</si>
  <si>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</si>
  <si>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</si>
  <si>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</si>
  <si>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</si>
  <si>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</si>
  <si>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</si>
  <si>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</si>
  <si>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</si>
  <si>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</si>
  <si>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</si>
  <si>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</si>
  <si>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</si>
  <si>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</si>
  <si>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</si>
  <si>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</si>
  <si>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</si>
  <si>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</si>
  <si>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</si>
  <si>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</si>
  <si>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</si>
  <si>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</si>
  <si>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</si>
  <si>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</si>
  <si>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</si>
  <si>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</si>
  <si>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</si>
  <si>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</si>
  <si>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</si>
  <si>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</si>
  <si>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</si>
  <si>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</si>
  <si>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</si>
  <si>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</si>
  <si>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</si>
  <si>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</si>
  <si>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</si>
  <si>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</si>
  <si>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</si>
  <si>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</si>
  <si>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</si>
  <si>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</si>
  <si>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</si>
  <si>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</si>
  <si>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</si>
  <si>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</si>
  <si>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</si>
  <si>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</si>
  <si>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</si>
  <si>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</si>
  <si>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</si>
  <si>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</si>
  <si>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</si>
  <si>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</si>
  <si>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</si>
  <si>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</si>
  <si>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</si>
  <si>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</si>
  <si>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</si>
  <si>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</si>
  <si>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</si>
  <si>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</si>
  <si>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</si>
  <si>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</si>
  <si>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</si>
  <si>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</si>
  <si>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</si>
  <si>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</si>
  <si>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</si>
  <si>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</si>
  <si>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</si>
  <si>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</si>
  <si>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</si>
  <si>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</si>
  <si>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</si>
  <si>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</si>
  <si>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</si>
  <si>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</si>
  <si>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</si>
  <si>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</si>
  <si>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</si>
  <si>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</si>
  <si>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</si>
  <si>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</si>
  <si>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</si>
  <si>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</si>
  <si>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</si>
  <si>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</si>
  <si>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</si>
  <si>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</si>
  <si>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</si>
  <si>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</si>
  <si>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</si>
  <si>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</si>
  <si>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</si>
  <si>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</si>
  <si>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</si>
  <si>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</si>
  <si>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</si>
  <si>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</si>
  <si>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</si>
  <si>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</si>
  <si>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</si>
  <si>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</si>
  <si>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</si>
  <si>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</si>
  <si>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</si>
  <si>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</si>
  <si>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</si>
  <si>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</si>
  <si>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</si>
  <si>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</si>
  <si>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</si>
  <si>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</si>
  <si>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</si>
  <si>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</si>
  <si>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</si>
  <si>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</si>
  <si>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</si>
  <si>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</si>
  <si>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</si>
  <si>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</si>
  <si>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</si>
  <si>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</si>
  <si>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</si>
  <si>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</si>
  <si>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</si>
  <si>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</si>
  <si>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</si>
  <si>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</si>
  <si>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</si>
  <si>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</si>
  <si>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</si>
  <si>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</si>
  <si>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</si>
  <si>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</si>
  <si>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</si>
  <si>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</si>
  <si>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</si>
  <si>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</si>
  <si>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</si>
  <si>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</si>
  <si>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</si>
  <si>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</si>
  <si>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</si>
  <si>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</si>
  <si>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</si>
  <si>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</si>
  <si>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</si>
  <si>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</si>
  <si>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</si>
  <si>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</si>
  <si>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</si>
  <si>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</si>
  <si>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</si>
  <si>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</si>
  <si>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</si>
  <si>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</si>
  <si>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</si>
  <si>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</si>
  <si>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</si>
  <si>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</si>
  <si>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</si>
  <si>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</si>
  <si>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</si>
  <si>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</si>
  <si>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</si>
  <si>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</si>
  <si>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</si>
  <si>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</si>
  <si>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</si>
  <si>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</si>
  <si>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</si>
  <si>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</si>
  <si>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</si>
  <si>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</si>
  <si>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</si>
  <si>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</si>
  <si>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</si>
  <si>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</si>
  <si>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</si>
  <si>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</si>
  <si>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</si>
  <si>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</si>
  <si>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</si>
  <si>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</si>
  <si>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</si>
  <si>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</si>
  <si>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</si>
  <si>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</si>
  <si>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</si>
  <si>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</si>
  <si>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</si>
  <si>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</si>
  <si>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</si>
  <si>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</si>
  <si>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</si>
  <si>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</si>
  <si>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</si>
  <si>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</si>
  <si>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</si>
  <si>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</si>
  <si>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</si>
  <si>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</si>
  <si>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</si>
  <si>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</si>
  <si>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</si>
  <si>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</si>
  <si>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</si>
  <si>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</si>
  <si>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</si>
  <si>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</si>
  <si>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</si>
  <si>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</si>
  <si>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</si>
  <si>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</si>
  <si>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</si>
  <si>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</si>
  <si>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</si>
  <si>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</si>
  <si>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</si>
  <si>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</si>
  <si>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</si>
  <si>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</si>
  <si>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</si>
  <si>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</si>
  <si>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</si>
  <si>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</si>
  <si>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</si>
  <si>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</si>
  <si>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</si>
  <si>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</si>
  <si>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</si>
  <si>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</si>
  <si>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</si>
  <si>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</si>
  <si>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</si>
  <si>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</si>
  <si>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</si>
  <si>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</si>
  <si>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</si>
  <si>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</si>
  <si>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</si>
  <si>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</si>
  <si>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</si>
  <si>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</si>
  <si>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</si>
  <si>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</si>
  <si>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</si>
  <si>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</si>
  <si>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</si>
  <si>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</si>
  <si>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</si>
  <si>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</si>
  <si>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</si>
  <si>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</si>
  <si>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</si>
  <si>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</si>
  <si>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</si>
  <si>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</si>
  <si>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</si>
  <si>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</si>
  <si>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</si>
  <si>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</si>
  <si>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</si>
  <si>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</si>
  <si>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</si>
  <si>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</si>
  <si>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</si>
  <si>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</si>
  <si>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</si>
  <si>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</si>
  <si>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</si>
  <si>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</si>
  <si>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</si>
  <si>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</si>
  <si>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</si>
  <si>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</si>
  <si>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</si>
  <si>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</si>
  <si>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</si>
  <si>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</si>
  <si>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</si>
  <si>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</si>
  <si>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</si>
  <si>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</si>
  <si>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</si>
  <si>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</si>
  <si>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</si>
  <si>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</si>
  <si>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</si>
  <si>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</si>
  <si>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</si>
  <si>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</si>
  <si>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</si>
  <si>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</si>
  <si>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</si>
  <si>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</si>
  <si>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</si>
  <si>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</si>
  <si>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</si>
  <si>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</si>
  <si>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</si>
  <si>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</si>
  <si>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</si>
  <si>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</si>
  <si>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</si>
  <si>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</si>
  <si>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</si>
  <si>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</si>
  <si>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</si>
  <si>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</si>
  <si>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</si>
  <si>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</si>
  <si>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</si>
  <si>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</si>
  <si>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</si>
  <si>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</si>
  <si>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</si>
  <si>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</si>
  <si>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</si>
  <si>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</si>
  <si>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</si>
  <si>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</si>
  <si>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</si>
  <si>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</si>
  <si>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</si>
  <si>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</si>
  <si>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</si>
  <si>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</si>
  <si>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</si>
  <si>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</si>
  <si>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</si>
  <si>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</si>
  <si>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</si>
  <si>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</si>
  <si>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</si>
  <si>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</si>
  <si>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</si>
  <si>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</si>
  <si>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</si>
  <si>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</si>
  <si>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</si>
  <si>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</si>
  <si>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</si>
  <si>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</si>
  <si>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</si>
  <si>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</si>
  <si>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</si>
  <si>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</si>
  <si>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</si>
  <si>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</si>
  <si>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</si>
  <si>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</si>
  <si>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</si>
  <si>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</si>
  <si>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</si>
  <si>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</si>
  <si>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</si>
  <si>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</si>
  <si>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</si>
  <si>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</si>
  <si>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</si>
  <si>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</si>
  <si>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</si>
  <si>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</si>
  <si>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</si>
  <si>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</si>
  <si>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</si>
  <si>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</si>
  <si>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</si>
  <si>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</si>
  <si>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</si>
  <si>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</si>
  <si>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</si>
  <si>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</si>
  <si>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</si>
  <si>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</si>
  <si>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</si>
  <si>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</si>
  <si>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</si>
  <si>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</si>
  <si>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</si>
  <si>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</si>
  <si>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</si>
  <si>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</si>
  <si>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</si>
  <si>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</si>
  <si>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</si>
  <si>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</si>
  <si>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</si>
  <si>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</si>
  <si>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</si>
  <si>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</si>
  <si>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</si>
  <si>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</si>
  <si>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</si>
  <si>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</si>
  <si>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</si>
  <si>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</si>
  <si>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</si>
  <si>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</si>
  <si>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</si>
  <si>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</si>
  <si>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</si>
  <si>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</si>
  <si>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</si>
  <si>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</si>
  <si>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</si>
  <si>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</si>
  <si>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</si>
  <si>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</si>
  <si>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</si>
  <si>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</si>
  <si>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</si>
  <si>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</si>
  <si>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</si>
  <si>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</si>
  <si>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</si>
  <si>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</si>
  <si>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</si>
  <si>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</si>
  <si>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</si>
  <si>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</si>
  <si>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</si>
  <si>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</si>
  <si>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</si>
  <si>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</si>
  <si>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</si>
  <si>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</si>
  <si>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</si>
  <si>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</si>
  <si>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</si>
  <si>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</si>
  <si>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</si>
  <si>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</si>
  <si>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</si>
  <si>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</si>
  <si>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</si>
  <si>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</si>
  <si>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</si>
  <si>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</si>
  <si>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</si>
  <si>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</si>
  <si>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</si>
  <si>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</si>
  <si>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</si>
  <si>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</si>
  <si>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</si>
  <si>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</si>
  <si>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</si>
  <si>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</si>
  <si>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</si>
  <si>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</si>
  <si>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</si>
  <si>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</si>
  <si>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</si>
  <si>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</si>
  <si>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</si>
  <si>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</si>
  <si>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</si>
  <si>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</si>
  <si>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</si>
  <si>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</si>
  <si>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</si>
  <si>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</si>
  <si>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</si>
  <si>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</si>
  <si>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</si>
  <si>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</si>
  <si>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</si>
  <si>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</si>
  <si>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</si>
  <si>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</si>
  <si>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</si>
  <si>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</si>
  <si>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</si>
  <si>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</si>
  <si>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</si>
  <si>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</si>
  <si>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</si>
  <si>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</si>
  <si>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</si>
  <si>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</si>
  <si>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</si>
  <si>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</si>
  <si>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</si>
  <si>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</si>
  <si>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</si>
  <si>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</si>
  <si>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</si>
  <si>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</si>
  <si>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</si>
  <si>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</si>
  <si>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</si>
  <si>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</si>
  <si>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</si>
  <si>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</si>
  <si>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</si>
  <si>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</si>
  <si>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</si>
  <si>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</si>
  <si>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</si>
  <si>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</si>
  <si>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</si>
  <si>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</si>
  <si>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</si>
  <si>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</si>
  <si>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</si>
  <si>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</si>
  <si>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</si>
  <si>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</si>
  <si>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</si>
  <si>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</si>
  <si>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</si>
  <si>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</si>
  <si>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</si>
  <si>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</si>
  <si>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</si>
  <si>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</si>
  <si>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</si>
  <si>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</si>
  <si>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</si>
  <si>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</si>
  <si>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</si>
  <si>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</si>
  <si>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</si>
  <si>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</si>
  <si>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</si>
  <si>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</si>
  <si>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</si>
  <si>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</si>
  <si>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</si>
  <si>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</si>
  <si>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</si>
  <si>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</si>
  <si>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</si>
  <si>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</si>
  <si>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</si>
  <si>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</si>
  <si>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</si>
  <si>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</si>
  <si>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</si>
  <si>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</si>
  <si>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</si>
  <si>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</si>
  <si>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</si>
  <si>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</si>
  <si>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</si>
  <si>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</si>
  <si>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</si>
  <si>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</si>
  <si>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</si>
  <si>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</si>
  <si>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</si>
  <si>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</si>
  <si>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</si>
  <si>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</si>
  <si>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</si>
  <si>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</si>
  <si>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</si>
  <si>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</si>
  <si>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</si>
  <si>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</si>
  <si>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</si>
  <si>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</si>
  <si>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</si>
  <si>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</si>
  <si>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</si>
  <si>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</si>
  <si>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</si>
  <si>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</si>
  <si>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</si>
  <si>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</si>
  <si>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</si>
  <si>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</si>
  <si>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</si>
  <si>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</si>
  <si>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</si>
  <si>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</si>
  <si>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</si>
  <si>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</si>
  <si>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</si>
  <si>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</si>
  <si>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</si>
  <si>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</si>
  <si>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</si>
  <si>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</si>
  <si>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</si>
  <si>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</si>
  <si>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</si>
  <si>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</si>
  <si>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</si>
  <si>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</si>
  <si>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</si>
  <si>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</si>
  <si>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</si>
  <si>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</si>
  <si>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</si>
  <si>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</si>
  <si>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</si>
  <si>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</si>
  <si>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</si>
  <si>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</si>
  <si>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</si>
  <si>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</si>
  <si>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</si>
  <si>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</si>
  <si>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</si>
  <si>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</si>
  <si>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</si>
  <si>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</si>
  <si>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</si>
  <si>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</si>
  <si>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</si>
  <si>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</si>
  <si>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</si>
  <si>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</si>
  <si>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</si>
  <si>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</si>
  <si>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</si>
  <si>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</si>
  <si>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</si>
  <si>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</si>
  <si>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</si>
  <si>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</si>
  <si>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</si>
  <si>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</si>
  <si>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</si>
  <si>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</si>
  <si>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</si>
  <si>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</si>
  <si>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</si>
  <si>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</si>
  <si>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</si>
  <si>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</si>
  <si>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</si>
  <si>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</si>
  <si>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</si>
  <si>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</si>
  <si>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</si>
  <si>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</si>
  <si>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</si>
  <si>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</si>
  <si>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</si>
  <si>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</si>
  <si>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</si>
  <si>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</si>
  <si>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</si>
  <si>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</si>
  <si>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</si>
  <si>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</si>
  <si>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</si>
  <si>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</si>
  <si>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</si>
  <si>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</si>
  <si>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</si>
  <si>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</si>
  <si>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</si>
  <si>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</si>
  <si>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</si>
  <si>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</si>
  <si>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</si>
  <si>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</si>
  <si>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</si>
  <si>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</si>
  <si>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</si>
  <si>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</si>
  <si>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</si>
  <si>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</si>
  <si>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</si>
  <si>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</si>
  <si>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</si>
  <si>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</si>
  <si>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</si>
  <si>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</si>
  <si>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</si>
  <si>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</si>
  <si>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</si>
  <si>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</si>
  <si>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</si>
  <si>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</si>
  <si>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</si>
  <si>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</si>
  <si>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</si>
  <si>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</si>
  <si>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</si>
  <si>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</si>
  <si>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</si>
  <si>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</si>
  <si>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</si>
  <si>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</si>
  <si>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</si>
  <si>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</si>
  <si>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</si>
  <si>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</si>
  <si>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</si>
  <si>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</si>
  <si>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</si>
  <si>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</si>
  <si>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</si>
  <si>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</si>
  <si>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</si>
  <si>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</si>
  <si>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</si>
  <si>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</si>
  <si>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</si>
  <si>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</si>
  <si>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</si>
  <si>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</si>
  <si>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</si>
  <si>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</si>
  <si>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</si>
  <si>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</si>
  <si>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</si>
  <si>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</si>
  <si>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</si>
  <si>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</si>
  <si>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</si>
  <si>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</si>
  <si>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</si>
  <si>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</si>
  <si>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</si>
  <si>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</si>
  <si>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</si>
  <si>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</si>
  <si>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</si>
  <si>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</si>
  <si>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</si>
  <si>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</si>
  <si>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</si>
  <si>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</si>
  <si>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</si>
  <si>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</si>
  <si>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</si>
  <si>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</si>
  <si>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</si>
  <si>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</si>
  <si>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</si>
  <si>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</si>
  <si>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</si>
  <si>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</si>
  <si>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</si>
  <si>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</si>
  <si>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</si>
  <si>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</si>
  <si>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</si>
  <si>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</si>
  <si>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</si>
  <si>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</si>
  <si>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</si>
  <si>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</si>
  <si>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</si>
  <si>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</si>
  <si>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</si>
  <si>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</si>
  <si>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</si>
  <si>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</si>
  <si>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</si>
  <si>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</si>
  <si>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</si>
  <si>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</si>
  <si>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</si>
  <si>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</si>
  <si>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</si>
  <si>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</si>
  <si>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</si>
  <si>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</si>
  <si>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</si>
  <si>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</si>
  <si>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</si>
  <si>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</si>
  <si>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</si>
  <si>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</si>
  <si>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</si>
  <si>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</si>
  <si>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</si>
  <si>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</si>
  <si>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</si>
  <si>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</si>
  <si>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</si>
  <si>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</si>
  <si>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</si>
  <si>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</si>
  <si>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</si>
  <si>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</si>
  <si>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</si>
  <si>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</si>
  <si>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</si>
  <si>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</si>
  <si>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</si>
  <si>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</si>
  <si>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</si>
  <si>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</si>
  <si>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</si>
  <si>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</si>
  <si>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</si>
  <si>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</si>
  <si>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</si>
  <si>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</si>
  <si>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</si>
  <si>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</si>
  <si>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</si>
  <si>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</si>
  <si>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</si>
  <si>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</si>
  <si>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</si>
  <si>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</si>
  <si>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</si>
  <si>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</si>
  <si>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</si>
  <si>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</si>
  <si>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</si>
  <si>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</si>
  <si>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</si>
  <si>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</si>
  <si>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</si>
  <si>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</si>
  <si>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</si>
  <si>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</si>
  <si>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</si>
  <si>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</si>
  <si>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</si>
  <si>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</si>
  <si>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</si>
  <si>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</si>
  <si>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</si>
  <si>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</si>
  <si>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</si>
  <si>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</si>
  <si>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</si>
  <si>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</si>
  <si>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</si>
  <si>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</si>
  <si>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</si>
  <si>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</si>
  <si>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</si>
  <si>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</si>
  <si>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</si>
  <si>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</si>
  <si>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</si>
  <si>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</si>
  <si>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</si>
  <si>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</si>
  <si>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</si>
  <si>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</si>
  <si>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</si>
  <si>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</si>
  <si>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</si>
  <si>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</si>
  <si>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</si>
  <si>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</si>
  <si>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</si>
  <si>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</si>
  <si>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</si>
  <si>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</si>
  <si>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</si>
  <si>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</si>
  <si>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</si>
  <si>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</si>
  <si>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</si>
  <si>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</si>
  <si>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</si>
  <si>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</si>
  <si>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</si>
  <si>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</si>
  <si>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</si>
  <si>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</si>
  <si>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</si>
  <si>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</si>
  <si>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</si>
  <si>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</si>
  <si>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</si>
  <si>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</si>
  <si>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</si>
  <si>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</si>
  <si>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</si>
  <si>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</si>
  <si>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</si>
  <si>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</si>
  <si>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</si>
  <si>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</si>
  <si>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</si>
  <si>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</si>
  <si>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</si>
  <si>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</si>
  <si>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</si>
  <si>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</si>
  <si>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</si>
  <si>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</si>
  <si>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</si>
  <si>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</si>
  <si>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</si>
  <si>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</si>
  <si>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</si>
  <si>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</si>
  <si>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</si>
  <si>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</si>
  <si>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</si>
  <si>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</si>
  <si>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</si>
  <si>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</si>
  <si>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</si>
  <si>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</si>
  <si>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</si>
  <si>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</si>
  <si>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</si>
  <si>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</si>
  <si>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</si>
  <si>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</si>
  <si>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</si>
  <si>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</si>
  <si>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</si>
  <si>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</si>
  <si>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</si>
  <si>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</si>
  <si>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</si>
  <si>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</si>
  <si>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</si>
  <si>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</si>
  <si>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</si>
  <si>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</si>
  <si>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</si>
  <si>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</si>
  <si>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</si>
  <si>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</si>
  <si>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</si>
  <si>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</si>
  <si>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</si>
  <si>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</si>
  <si>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</si>
  <si>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</si>
  <si>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</si>
  <si>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</si>
  <si>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</si>
  <si>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</si>
  <si>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</si>
  <si>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</si>
  <si>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</si>
  <si>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</si>
  <si>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</si>
  <si>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</si>
  <si>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</si>
  <si>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</si>
  <si>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</si>
  <si>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</si>
  <si>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</si>
  <si>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</si>
  <si>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</si>
  <si>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</si>
  <si>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</si>
  <si>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</si>
  <si>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</si>
  <si>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</si>
  <si>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</si>
  <si>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</si>
  <si>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</si>
  <si>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</si>
  <si>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</si>
  <si>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</si>
  <si>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</si>
  <si>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</si>
  <si>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</si>
  <si>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</si>
  <si>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</si>
  <si>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</si>
  <si>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</si>
  <si>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</si>
  <si>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</si>
  <si>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</si>
  <si>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</si>
  <si>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</si>
  <si>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</si>
  <si>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</si>
  <si>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</si>
  <si>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</si>
  <si>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</si>
  <si>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</si>
  <si>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</si>
  <si>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</si>
  <si>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</si>
  <si>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</si>
  <si>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</si>
  <si>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</si>
  <si>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</si>
  <si>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</si>
  <si>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</si>
  <si>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</si>
  <si>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</si>
  <si>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</si>
  <si>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</si>
  <si>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</si>
  <si>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</si>
  <si>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</si>
  <si>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</si>
  <si>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</si>
  <si>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</si>
  <si>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</si>
  <si>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</si>
  <si>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</si>
  <si>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</si>
  <si>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</si>
  <si>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</si>
  <si>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</si>
  <si>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</si>
  <si>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</si>
  <si>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</si>
  <si>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</si>
  <si>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</si>
  <si>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</si>
  <si>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</si>
  <si>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</si>
  <si>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</si>
  <si>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</si>
  <si>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</si>
  <si>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</si>
  <si>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</si>
  <si>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</si>
  <si>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</si>
  <si>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</si>
  <si>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</si>
  <si>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</si>
  <si>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</si>
  <si>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</si>
  <si>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</si>
  <si>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</si>
  <si>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</si>
  <si>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</si>
  <si>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</si>
  <si>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</si>
  <si>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</si>
  <si>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</si>
  <si>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</si>
  <si>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</si>
  <si>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</si>
  <si>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</si>
  <si>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</si>
  <si>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</si>
  <si>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</si>
  <si>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</si>
  <si>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</si>
  <si>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</si>
  <si>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</si>
  <si>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</si>
  <si>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</si>
  <si>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</si>
  <si>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</si>
  <si>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</si>
  <si>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</si>
  <si>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</si>
  <si>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</si>
  <si>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</si>
  <si>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</si>
  <si>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</si>
  <si>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</si>
  <si>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</si>
  <si>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</si>
  <si>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</si>
  <si>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</si>
  <si>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</si>
  <si>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</si>
  <si>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</si>
  <si>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</si>
  <si>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</si>
  <si>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</si>
  <si>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</si>
  <si>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</si>
  <si>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</si>
  <si>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</si>
  <si>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</si>
  <si>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</si>
  <si>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</si>
  <si>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</si>
  <si>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</si>
  <si>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</si>
  <si>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</si>
  <si>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</si>
  <si>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</si>
  <si>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</si>
  <si>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</si>
  <si>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</si>
  <si>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</si>
  <si>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</si>
  <si>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</si>
  <si>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</si>
  <si>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</si>
  <si>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</si>
  <si>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</si>
  <si>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</si>
  <si>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</si>
  <si>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</si>
  <si>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</si>
  <si>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</si>
  <si>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</si>
  <si>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</si>
  <si>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</si>
  <si>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</si>
  <si>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</si>
  <si>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</si>
  <si>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</si>
  <si>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</si>
  <si>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</si>
  <si>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</si>
  <si>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</si>
  <si>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</si>
  <si>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</si>
  <si>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</si>
  <si>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</si>
  <si>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</si>
  <si>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</si>
  <si>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</si>
  <si>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</si>
  <si>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</si>
  <si>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</si>
  <si>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</si>
  <si>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</si>
  <si>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</si>
  <si>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</si>
  <si>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</si>
  <si>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</si>
  <si>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</si>
  <si>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</si>
  <si>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</si>
  <si>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</si>
  <si>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</si>
  <si>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</si>
  <si>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</si>
  <si>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</si>
  <si>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</si>
  <si>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</si>
  <si>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</si>
  <si>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</si>
  <si>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</si>
  <si>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</si>
  <si>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</si>
  <si>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</si>
  <si>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</si>
  <si>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</si>
  <si>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</si>
  <si>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</si>
  <si>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</si>
  <si>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</si>
  <si>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</si>
  <si>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</si>
  <si>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</si>
  <si>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</si>
  <si>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</si>
  <si>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</si>
  <si>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</si>
  <si>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</si>
  <si>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</si>
  <si>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</si>
  <si>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</si>
  <si>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</si>
  <si>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</si>
  <si>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</si>
  <si>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</si>
  <si>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</si>
  <si>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</si>
  <si>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</si>
  <si>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</si>
  <si>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</si>
  <si>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</si>
  <si>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</si>
  <si>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</si>
  <si>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</si>
  <si>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</si>
  <si>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</si>
  <si>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</si>
  <si>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</si>
  <si>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</si>
  <si>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</si>
  <si>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</si>
  <si>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</si>
  <si>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</si>
  <si>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</si>
  <si>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</si>
  <si>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</si>
  <si>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</si>
  <si>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</si>
  <si>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</si>
  <si>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</si>
  <si>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</si>
  <si>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</si>
  <si>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</si>
  <si>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</si>
  <si>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</si>
  <si>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</si>
  <si>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</si>
  <si>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</si>
  <si>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</si>
  <si>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</si>
  <si>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</si>
  <si>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</si>
  <si>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</si>
  <si>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</si>
  <si>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</si>
  <si>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</si>
  <si>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</si>
  <si>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</si>
  <si>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</si>
  <si>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</si>
  <si>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</si>
  <si>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</si>
  <si>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</si>
  <si>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</si>
  <si>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</si>
  <si>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</si>
  <si>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</si>
  <si>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</si>
  <si>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</si>
  <si>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</si>
  <si>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</si>
  <si>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</si>
  <si>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</si>
  <si>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</si>
  <si>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</si>
  <si>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</si>
  <si>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</si>
  <si>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</si>
  <si>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</si>
  <si>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</si>
  <si>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</si>
  <si>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</si>
  <si>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</si>
  <si>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</si>
  <si>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</si>
  <si>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</si>
  <si>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</si>
  <si>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</si>
  <si>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</si>
  <si>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</si>
  <si>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</si>
  <si>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</si>
  <si>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</si>
  <si>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</si>
  <si>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</si>
  <si>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</si>
  <si>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</si>
  <si>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</si>
  <si>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</si>
  <si>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</si>
  <si>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</si>
  <si>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</si>
  <si>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</si>
  <si>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</si>
  <si>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</si>
  <si>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</si>
  <si>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</si>
  <si>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</si>
  <si>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</si>
  <si>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</si>
  <si>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</si>
  <si>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</si>
  <si>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</si>
  <si>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</si>
  <si>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</si>
  <si>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</si>
  <si>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</si>
  <si>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</si>
  <si>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</si>
  <si>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</si>
  <si>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</si>
  <si>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</si>
  <si>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</si>
  <si>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</si>
  <si>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</si>
  <si>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</si>
  <si>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</si>
  <si>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</si>
  <si>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</si>
  <si>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</si>
  <si>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</si>
  <si>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</si>
  <si>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</si>
  <si>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</si>
  <si>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</si>
  <si>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</si>
  <si>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</si>
  <si>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</si>
  <si>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</si>
  <si>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</si>
  <si>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</si>
  <si>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</si>
  <si>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</si>
  <si>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</si>
  <si>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</si>
  <si>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</si>
  <si>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</si>
  <si>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</si>
  <si>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</si>
  <si>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</si>
  <si>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</si>
  <si>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</si>
  <si>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</si>
  <si>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</si>
  <si>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</si>
  <si>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</si>
  <si>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</si>
  <si>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</si>
  <si>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</si>
  <si>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</si>
  <si>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</si>
  <si>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</si>
  <si>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</si>
  <si>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</si>
  <si>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</si>
  <si>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</si>
  <si>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</si>
  <si>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</si>
  <si>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</si>
  <si>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</si>
  <si>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</si>
  <si>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</si>
  <si>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</si>
  <si>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</si>
  <si>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</si>
  <si>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</si>
  <si>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</si>
  <si>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</si>
  <si>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</si>
  <si>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</si>
  <si>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</si>
  <si>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</si>
  <si>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</si>
  <si>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</si>
  <si>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</si>
  <si>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</si>
  <si>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</si>
  <si>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</si>
  <si>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</si>
  <si>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</si>
  <si>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</si>
  <si>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</si>
  <si>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</si>
  <si>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</si>
  <si>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</si>
  <si>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</si>
  <si>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</si>
  <si>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</si>
  <si>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</si>
  <si>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</si>
  <si>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</si>
  <si>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</si>
  <si>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</si>
  <si>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</si>
  <si>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</si>
  <si>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</si>
  <si>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</si>
  <si>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</si>
  <si>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</si>
  <si>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</si>
  <si>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</si>
  <si>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</si>
  <si>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</si>
  <si>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</si>
  <si>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</si>
  <si>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</si>
  <si>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</si>
  <si>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</si>
  <si>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</si>
  <si>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</si>
  <si>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</si>
  <si>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</si>
  <si>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</si>
  <si>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</si>
  <si>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</si>
  <si>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</si>
  <si>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</si>
  <si>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</si>
  <si>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</si>
  <si>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</si>
  <si>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</si>
  <si>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</si>
  <si>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</si>
  <si>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</si>
  <si>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</si>
  <si>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</si>
  <si>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</si>
  <si>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</si>
  <si>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</si>
  <si>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</si>
  <si>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</si>
  <si>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</si>
  <si>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</si>
  <si>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</si>
  <si>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</si>
  <si>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</si>
  <si>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</si>
  <si>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</si>
  <si>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</si>
  <si>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</si>
  <si>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</si>
  <si>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</si>
  <si>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</si>
  <si>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</si>
  <si>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</si>
  <si>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</si>
  <si>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</si>
  <si>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</si>
  <si>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</si>
  <si>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</si>
  <si>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</si>
  <si>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</si>
  <si>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</si>
  <si>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</si>
  <si>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</si>
  <si>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</si>
  <si>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</si>
  <si>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</si>
  <si>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</si>
  <si>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</si>
  <si>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</si>
  <si>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</si>
  <si>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</si>
  <si>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</si>
  <si>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</si>
  <si>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</si>
  <si>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</si>
  <si>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</si>
  <si>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</si>
  <si>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</si>
  <si>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</si>
  <si>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</si>
  <si>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</si>
  <si>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</si>
  <si>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</si>
  <si>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</si>
  <si>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</si>
  <si>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</si>
  <si>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</si>
  <si>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</si>
  <si>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</si>
  <si>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</si>
  <si>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</si>
  <si>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</si>
  <si>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</si>
  <si>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</si>
  <si>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</si>
  <si>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</si>
  <si>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</si>
  <si>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</si>
  <si>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</si>
  <si>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</si>
  <si>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</si>
  <si>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</si>
  <si>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</si>
  <si>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</si>
  <si>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</si>
  <si>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</si>
  <si>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</si>
  <si>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</si>
  <si>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</si>
  <si>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</si>
  <si>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</si>
  <si>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</si>
  <si>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</si>
  <si>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</si>
  <si>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</si>
  <si>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</si>
  <si>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</si>
  <si>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</si>
  <si>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</si>
  <si>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</si>
  <si>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</si>
  <si>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</si>
  <si>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</si>
  <si>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</si>
  <si>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</si>
  <si>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</si>
  <si>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</si>
  <si>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</si>
  <si>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</si>
  <si>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</si>
  <si>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</si>
  <si>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</si>
  <si>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</si>
  <si>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</si>
  <si>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</si>
  <si>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</si>
  <si>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</si>
  <si>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</si>
  <si>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</si>
  <si>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</si>
  <si>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</si>
  <si>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</si>
  <si>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</si>
  <si>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</si>
  <si>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</si>
  <si>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</si>
  <si>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</si>
  <si>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</si>
  <si>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</si>
  <si>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</si>
  <si>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</si>
  <si>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</si>
  <si>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</si>
  <si>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</si>
  <si>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</si>
  <si>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</si>
  <si>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</si>
  <si>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</si>
  <si>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</si>
  <si>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</si>
  <si>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</si>
  <si>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</si>
  <si>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</si>
  <si>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</si>
  <si>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</si>
  <si>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</si>
  <si>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</si>
  <si>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</si>
  <si>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</si>
  <si>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</si>
  <si>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</si>
  <si>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</si>
  <si>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</si>
  <si>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</si>
  <si>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</si>
  <si>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</si>
  <si>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</si>
  <si>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</si>
  <si>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</si>
  <si>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</si>
  <si>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</si>
  <si>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</si>
  <si>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</si>
  <si>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</si>
  <si>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</si>
  <si>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</si>
  <si>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</si>
  <si>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</si>
  <si>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</si>
  <si>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</si>
  <si>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</si>
  <si>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</si>
  <si>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</si>
  <si>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</si>
  <si>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</si>
  <si>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</si>
  <si>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</si>
  <si>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</si>
  <si>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</si>
  <si>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</si>
  <si>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</si>
  <si>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</si>
  <si>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</si>
  <si>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</si>
  <si>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</si>
  <si>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</si>
  <si>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</si>
  <si>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</si>
  <si>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</si>
  <si>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</si>
  <si>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</si>
  <si>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</si>
  <si>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</si>
  <si>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</si>
  <si>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</si>
  <si>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</si>
  <si>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</si>
  <si>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</si>
  <si>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</si>
  <si>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</si>
  <si>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</si>
  <si>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</si>
  <si>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</si>
  <si>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</si>
  <si>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</si>
  <si>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</si>
  <si>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</si>
  <si>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</si>
  <si>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</si>
  <si>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</si>
  <si>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</si>
  <si>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</si>
  <si>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</si>
  <si>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</si>
  <si>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</si>
  <si>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</si>
  <si>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</si>
  <si>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</si>
  <si>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</si>
  <si>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</si>
  <si>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</si>
  <si>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</si>
  <si>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</si>
  <si>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</si>
  <si>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</si>
  <si>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</si>
  <si>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</si>
  <si>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</si>
  <si>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</si>
  <si>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</si>
  <si>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</si>
  <si>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</si>
  <si>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</si>
  <si>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</si>
  <si>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</si>
  <si>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</si>
  <si>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</si>
  <si>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</si>
  <si>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</si>
  <si>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</si>
  <si>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</si>
  <si>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</si>
  <si>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</si>
  <si>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</si>
  <si>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</si>
  <si>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</si>
  <si>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</si>
  <si>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</si>
  <si>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</si>
  <si>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</si>
  <si>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</si>
  <si>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</si>
  <si>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</si>
  <si>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</si>
  <si>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</si>
  <si>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</si>
  <si>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</si>
  <si>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</si>
  <si>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</si>
  <si>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</si>
  <si>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</si>
  <si>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</si>
  <si>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</si>
  <si>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</si>
  <si>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</si>
  <si>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</si>
  <si>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</si>
  <si>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</si>
  <si>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</si>
  <si>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</si>
  <si>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</si>
  <si>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</si>
  <si>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</si>
  <si>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</si>
  <si>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</si>
  <si>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</si>
  <si>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</si>
  <si>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</si>
  <si>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</si>
  <si>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</si>
  <si>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</si>
  <si>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</si>
  <si>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</si>
  <si>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</si>
  <si>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</si>
  <si>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</si>
  <si>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</si>
  <si>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</si>
  <si>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</si>
  <si>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</si>
  <si>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</si>
  <si>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</si>
  <si>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</si>
  <si>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</si>
  <si>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</si>
  <si>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</si>
  <si>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</si>
  <si>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</si>
  <si>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</si>
  <si>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</si>
  <si>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</si>
  <si>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</si>
  <si>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</si>
  <si>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</si>
  <si>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</si>
  <si>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</si>
  <si>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</si>
  <si>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</si>
  <si>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</si>
  <si>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</si>
  <si>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</si>
  <si>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</si>
  <si>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</si>
  <si>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</si>
  <si>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</si>
  <si>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</si>
  <si>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</si>
  <si>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</si>
  <si>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</si>
  <si>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</si>
  <si>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</si>
  <si>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</si>
  <si>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</si>
  <si>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</si>
  <si>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</si>
  <si>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</si>
  <si>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</si>
  <si>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</si>
  <si>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</si>
  <si>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</si>
  <si>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</si>
  <si>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</si>
  <si>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</si>
  <si>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</si>
  <si>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</si>
  <si>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</si>
  <si>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</si>
  <si>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</si>
  <si>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</si>
  <si>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</si>
  <si>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</si>
  <si>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</si>
  <si>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</si>
  <si>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</si>
  <si>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</si>
  <si>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</si>
  <si>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</si>
  <si>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</si>
  <si>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</si>
  <si>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</si>
  <si>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</si>
  <si>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</si>
  <si>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</si>
  <si>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</si>
  <si>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</si>
  <si>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</si>
  <si>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</si>
  <si>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</si>
  <si>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</si>
  <si>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</si>
  <si>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</si>
  <si>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</si>
  <si>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</si>
  <si>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</si>
  <si>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</si>
  <si>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</si>
  <si>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</si>
  <si>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</si>
  <si>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</si>
  <si>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</si>
  <si>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</si>
  <si>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</si>
  <si>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</si>
  <si>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</si>
  <si>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</si>
  <si>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</si>
  <si>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</si>
  <si>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</si>
  <si>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</si>
  <si>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</si>
  <si>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</si>
  <si>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</si>
  <si>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</si>
  <si>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</si>
  <si>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</si>
  <si>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</si>
  <si>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</si>
  <si>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</si>
  <si>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</si>
  <si>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</si>
  <si>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</si>
  <si>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</si>
  <si>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</si>
  <si>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</si>
  <si>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</si>
  <si>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</si>
  <si>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</si>
  <si>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</si>
  <si>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</si>
  <si>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</si>
  <si>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</si>
  <si>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</si>
  <si>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</si>
  <si>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</si>
  <si>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</si>
  <si>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</si>
  <si>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</si>
  <si>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</si>
  <si>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</si>
  <si>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</si>
  <si>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</si>
  <si>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</si>
  <si>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</si>
  <si>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</si>
  <si>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</si>
  <si>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</si>
  <si>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</si>
  <si>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</si>
  <si>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</si>
  <si>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</si>
  <si>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</si>
  <si>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</si>
  <si>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</si>
  <si>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</si>
  <si>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</si>
  <si>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</si>
  <si>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</si>
  <si>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</si>
  <si>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</si>
  <si>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</si>
  <si>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</si>
  <si>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</si>
  <si>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</si>
  <si>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</si>
  <si>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</si>
  <si>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</si>
  <si>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</si>
  <si>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</si>
  <si>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</si>
  <si>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</si>
  <si>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</si>
  <si>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</si>
  <si>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</si>
  <si>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</si>
  <si>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</si>
  <si>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</si>
  <si>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</si>
  <si>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</si>
  <si>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</si>
  <si>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</si>
  <si>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</si>
  <si>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</si>
  <si>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</si>
  <si>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</si>
  <si>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</si>
  <si>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</si>
  <si>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</si>
  <si>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</si>
  <si>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</si>
  <si>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</si>
  <si>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</si>
  <si>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</si>
  <si>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</si>
  <si>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</si>
  <si>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</si>
  <si>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</si>
  <si>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</si>
  <si>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</si>
  <si>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</si>
  <si>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</si>
  <si>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</si>
  <si>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</si>
  <si>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</si>
  <si>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</si>
  <si>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</si>
  <si>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</si>
  <si>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</si>
  <si>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</si>
  <si>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</si>
  <si>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</si>
  <si>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</si>
  <si>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</si>
  <si>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</si>
  <si>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</si>
  <si>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</si>
  <si>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</si>
  <si>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</si>
  <si>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</si>
  <si>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</si>
  <si>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</si>
  <si>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</si>
  <si>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</si>
  <si>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</si>
  <si>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</si>
  <si>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</si>
  <si>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</si>
  <si>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</si>
  <si>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</si>
  <si>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</si>
  <si>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</si>
  <si>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</si>
  <si>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</si>
  <si>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</si>
  <si>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</si>
  <si>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</si>
  <si>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</si>
  <si>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</si>
  <si>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</si>
  <si>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</si>
  <si>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</si>
  <si>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</si>
  <si>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</si>
  <si>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</si>
  <si>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</si>
  <si>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</si>
  <si>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</si>
  <si>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</si>
  <si>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</si>
  <si>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</si>
  <si>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</si>
  <si>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</si>
  <si>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</si>
  <si>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</si>
  <si>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</si>
  <si>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</si>
  <si>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</si>
  <si>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</si>
  <si>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</si>
  <si>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</si>
  <si>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</si>
  <si>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</si>
  <si>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</si>
  <si>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</si>
  <si>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</si>
  <si>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</si>
  <si>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</si>
  <si>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</si>
  <si>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</si>
  <si>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</si>
  <si>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</si>
  <si>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</si>
  <si>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</si>
  <si>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</si>
  <si>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</si>
  <si>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</si>
  <si>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</si>
  <si>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</si>
  <si>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</si>
  <si>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</si>
  <si>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</si>
  <si>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</si>
  <si>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</si>
  <si>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</si>
  <si>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</si>
  <si>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</si>
  <si>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</si>
  <si>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</si>
  <si>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</si>
  <si>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</si>
  <si>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</si>
  <si>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</si>
  <si>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</si>
  <si>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</si>
  <si>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</si>
  <si>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</si>
  <si>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</si>
  <si>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</si>
  <si>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</si>
  <si>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</si>
  <si>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</si>
  <si>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</si>
  <si>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</si>
  <si>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</si>
  <si>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</si>
  <si>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</si>
  <si>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</si>
  <si>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</si>
  <si>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</si>
  <si>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</si>
  <si>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</si>
  <si>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</si>
  <si>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</si>
  <si>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</si>
  <si>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</si>
  <si>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</si>
  <si>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</si>
  <si>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</si>
  <si>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</si>
  <si>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</si>
  <si>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</si>
  <si>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</si>
  <si>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</si>
  <si>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</si>
  <si>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</si>
  <si>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</si>
  <si>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</si>
  <si>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</si>
  <si>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</si>
  <si>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</si>
  <si>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</si>
  <si>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</si>
  <si>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</si>
  <si>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</si>
  <si>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</si>
  <si>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</si>
  <si>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</si>
  <si>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</si>
  <si>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</si>
  <si>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</si>
  <si>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</si>
  <si>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</si>
  <si>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</si>
  <si>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</si>
  <si>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</si>
  <si>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</si>
  <si>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</si>
  <si>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</si>
  <si>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</si>
  <si>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</si>
  <si>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</si>
  <si>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</si>
  <si>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</si>
  <si>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</si>
  <si>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</si>
  <si>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</si>
  <si>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</si>
  <si>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</si>
  <si>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</si>
  <si>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</si>
  <si>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</si>
  <si>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</si>
  <si>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</si>
  <si>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</si>
  <si>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</si>
  <si>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</si>
  <si>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</si>
  <si>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</si>
  <si>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</si>
  <si>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</si>
  <si>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</si>
  <si>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</si>
  <si>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</si>
  <si>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</si>
  <si>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</si>
  <si>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</si>
  <si>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</si>
  <si>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</si>
  <si>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</si>
  <si>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</si>
  <si>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</si>
  <si>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</si>
  <si>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</si>
  <si>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</si>
  <si>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</si>
  <si>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</si>
  <si>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</si>
  <si>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</si>
  <si>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</si>
  <si>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</si>
  <si>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</si>
  <si>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</si>
  <si>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</si>
  <si>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</si>
  <si>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</si>
  <si>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</si>
  <si>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</si>
  <si>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</si>
  <si>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</si>
  <si>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</si>
  <si>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</si>
  <si>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</si>
  <si>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</si>
  <si>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</si>
  <si>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</si>
  <si>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</si>
  <si>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</si>
  <si>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</si>
  <si>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</si>
  <si>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</si>
  <si>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</si>
  <si>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</si>
  <si>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</si>
  <si>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</si>
  <si>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</si>
  <si>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</si>
  <si>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</si>
  <si>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</si>
  <si>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</si>
  <si>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</si>
  <si>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</si>
  <si>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</si>
  <si>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</si>
  <si>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</si>
  <si>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</si>
  <si>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</si>
  <si>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</si>
  <si>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</si>
  <si>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</si>
  <si>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</si>
  <si>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</si>
  <si>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</si>
  <si>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</si>
  <si>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</si>
  <si>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</si>
  <si>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</si>
  <si>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</si>
  <si>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</si>
  <si>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</si>
  <si>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</si>
  <si>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</si>
  <si>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</si>
  <si>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</si>
  <si>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</si>
  <si>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</si>
  <si>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</si>
  <si>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</si>
  <si>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</si>
  <si>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</si>
  <si>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</si>
  <si>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</si>
  <si>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</si>
  <si>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</si>
  <si>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</si>
  <si>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</si>
  <si>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</si>
  <si>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</si>
  <si>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</si>
  <si>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</si>
  <si>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</si>
  <si>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</si>
  <si>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</si>
  <si>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</si>
  <si>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</si>
  <si>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</si>
  <si>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</si>
  <si>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</si>
  <si>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</si>
  <si>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</si>
  <si>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</si>
  <si>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</si>
  <si>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</si>
  <si>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</si>
  <si>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</si>
  <si>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</si>
  <si>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</si>
  <si>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</si>
  <si>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</si>
  <si>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</si>
  <si>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</si>
  <si>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</si>
  <si>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</si>
  <si>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</si>
  <si>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</si>
  <si>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</si>
  <si>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</si>
  <si>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</si>
  <si>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</si>
  <si>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</si>
  <si>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</si>
  <si>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</si>
  <si>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</si>
  <si>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</si>
  <si>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</si>
  <si>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</si>
  <si>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</si>
  <si>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</si>
  <si>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</si>
  <si>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</si>
  <si>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</si>
  <si>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</si>
  <si>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</si>
  <si>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</si>
  <si>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</si>
  <si>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</si>
  <si>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</si>
  <si>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</si>
  <si>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</si>
  <si>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</si>
  <si>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</si>
  <si>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</si>
  <si>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</si>
  <si>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</si>
  <si>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</si>
  <si>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</si>
  <si>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</si>
  <si>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</si>
  <si>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</si>
  <si>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</si>
  <si>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</si>
  <si>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</si>
  <si>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</si>
  <si>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</si>
  <si>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</si>
  <si>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</si>
  <si>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</si>
  <si>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</si>
  <si>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</si>
  <si>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</si>
  <si>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</si>
  <si>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</si>
  <si>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</si>
  <si>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</si>
  <si>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</si>
  <si>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</si>
  <si>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</si>
  <si>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</si>
  <si>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</si>
  <si>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</si>
  <si>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</si>
  <si>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</si>
  <si>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</si>
  <si>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</si>
  <si>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</si>
  <si>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</si>
  <si>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</si>
  <si>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</si>
  <si>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</si>
  <si>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</si>
  <si>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</si>
  <si>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</si>
  <si>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</si>
  <si>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</si>
  <si>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</si>
  <si>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</si>
  <si>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</si>
  <si>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</si>
  <si>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</si>
  <si>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</si>
  <si>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</si>
  <si>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</si>
  <si>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</si>
  <si>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</si>
  <si>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</si>
  <si>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</si>
  <si>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</si>
  <si>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</si>
  <si>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</si>
  <si>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</si>
  <si>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</si>
  <si>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</si>
  <si>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</si>
  <si>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</si>
  <si>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</si>
  <si>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</si>
  <si>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</si>
  <si>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</si>
  <si>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</si>
  <si>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</si>
  <si>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</si>
  <si>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</si>
  <si>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</si>
  <si>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</si>
  <si>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</si>
  <si>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</si>
  <si>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</si>
  <si>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</si>
  <si>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</si>
  <si>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</si>
  <si>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</si>
  <si>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</si>
  <si>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</si>
  <si>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</si>
  <si>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</si>
  <si>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</si>
  <si>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</si>
  <si>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</si>
  <si>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</si>
  <si>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</si>
  <si>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</si>
  <si>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</si>
  <si>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</si>
  <si>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</si>
  <si>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</si>
  <si>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</si>
  <si>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</si>
  <si>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</si>
  <si>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</si>
  <si>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</si>
  <si>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</si>
  <si>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</si>
  <si>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</si>
  <si>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</si>
  <si>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</si>
  <si>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</si>
  <si>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</si>
  <si>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</si>
  <si>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</si>
  <si>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</si>
  <si>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</si>
  <si>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</si>
  <si>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</si>
  <si>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</si>
  <si>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</si>
  <si>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</si>
  <si>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</si>
  <si>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</si>
  <si>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</si>
  <si>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</si>
  <si>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</si>
  <si>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</si>
  <si>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</si>
  <si>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</si>
  <si>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</si>
  <si>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</si>
  <si>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</si>
  <si>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</si>
  <si>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</si>
  <si>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</si>
  <si>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</si>
  <si>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</si>
  <si>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</si>
  <si>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</si>
  <si>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</si>
  <si>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</si>
  <si>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</si>
  <si>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</si>
  <si>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</si>
  <si>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</si>
  <si>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</si>
  <si>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</si>
  <si>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</si>
  <si>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</si>
  <si>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</si>
  <si>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</si>
  <si>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</si>
  <si>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</si>
  <si>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</si>
  <si>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</si>
  <si>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</si>
  <si>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</si>
  <si>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</si>
  <si>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</si>
  <si>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</si>
  <si>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</si>
  <si>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</si>
  <si>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</si>
  <si>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</si>
  <si>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</si>
  <si>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</si>
  <si>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</si>
  <si>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</si>
  <si>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</si>
  <si>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</si>
  <si>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</si>
  <si>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</si>
  <si>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</si>
  <si>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</si>
  <si>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</si>
  <si>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</si>
  <si>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</si>
  <si>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</si>
  <si>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</si>
  <si>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</si>
  <si>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</si>
  <si>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</si>
  <si>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</si>
  <si>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</si>
  <si>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</si>
  <si>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</si>
  <si>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</si>
  <si>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</si>
  <si>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</si>
  <si>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</si>
  <si>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</si>
  <si>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</si>
  <si>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</si>
  <si>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</si>
  <si>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</si>
  <si>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</si>
  <si>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</si>
  <si>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</si>
  <si>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</si>
  <si>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</si>
  <si>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</si>
  <si>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</si>
  <si>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</si>
  <si>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</si>
  <si>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</si>
  <si>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</si>
  <si>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</si>
  <si>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</si>
  <si>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</si>
  <si>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</si>
  <si>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</si>
  <si>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</si>
  <si>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</si>
  <si>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</si>
  <si>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</si>
  <si>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</si>
  <si>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</si>
  <si>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</si>
  <si>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</si>
  <si>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</si>
  <si>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</si>
  <si>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</si>
  <si>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</si>
  <si>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</si>
  <si>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</si>
  <si>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</si>
  <si>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</si>
  <si>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</si>
  <si>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</si>
  <si>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</si>
  <si>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</si>
  <si>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</si>
  <si>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</si>
  <si>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</si>
  <si>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</si>
  <si>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</si>
  <si>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</si>
  <si>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</si>
  <si>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</si>
  <si>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</si>
  <si>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</si>
  <si>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</si>
  <si>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</si>
  <si>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</si>
  <si>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</si>
  <si>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</si>
  <si>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</si>
  <si>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</si>
  <si>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</si>
  <si>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</si>
  <si>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</si>
  <si>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</si>
  <si>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</si>
  <si>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</si>
  <si>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</si>
  <si>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</si>
  <si>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</si>
  <si>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</si>
  <si>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</si>
  <si>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</si>
  <si>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</si>
  <si>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</si>
  <si>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</si>
  <si>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</si>
  <si>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</si>
  <si>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</si>
  <si>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</si>
  <si>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</si>
  <si>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</si>
  <si>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</si>
  <si>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</si>
  <si>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</si>
  <si>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</si>
  <si>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</si>
  <si>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</si>
  <si>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</si>
  <si>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</si>
  <si>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</si>
  <si>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</si>
  <si>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</si>
  <si>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</si>
  <si>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</si>
  <si>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</si>
  <si>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</si>
  <si>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</si>
  <si>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</si>
  <si>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</si>
  <si>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</si>
  <si>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</si>
  <si>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</si>
  <si>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</si>
  <si>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</si>
  <si>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</si>
  <si>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</si>
  <si>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</si>
  <si>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</si>
  <si>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</si>
  <si>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</si>
  <si>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</si>
  <si>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</si>
  <si>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</si>
  <si>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</si>
  <si>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</si>
  <si>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</si>
  <si>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</si>
  <si>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</si>
  <si>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</si>
  <si>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</si>
  <si>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</si>
  <si>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</si>
  <si>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</si>
  <si>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</si>
  <si>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</si>
  <si>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</si>
  <si>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</si>
  <si>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</si>
  <si>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</si>
  <si>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</si>
  <si>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</si>
  <si>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</si>
  <si>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</si>
  <si>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</si>
  <si>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</si>
  <si>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</si>
  <si>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</si>
  <si>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</si>
  <si>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</si>
  <si>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</si>
  <si>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</si>
  <si>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</si>
  <si>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</si>
  <si>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</si>
  <si>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</si>
  <si>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</si>
  <si>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</si>
  <si>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</si>
  <si>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</si>
  <si>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</si>
  <si>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</si>
  <si>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</si>
  <si>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</si>
  <si>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</si>
  <si>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</si>
  <si>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</si>
  <si>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</si>
  <si>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</si>
  <si>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</si>
  <si>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</si>
  <si>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</si>
  <si>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</si>
  <si>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</si>
  <si>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</si>
  <si>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</si>
  <si>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</si>
  <si>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</si>
  <si>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</si>
  <si>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</si>
  <si>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</si>
  <si>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</si>
  <si>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</si>
  <si>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</si>
  <si>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</si>
  <si>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</si>
  <si>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</si>
  <si>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</si>
  <si>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</si>
  <si>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</si>
  <si>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</si>
  <si>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</si>
  <si>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</si>
  <si>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</si>
  <si>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</si>
  <si>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</si>
  <si>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</si>
  <si>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</si>
  <si>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</si>
  <si>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</si>
  <si>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</si>
  <si>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</si>
  <si>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</si>
  <si>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</si>
  <si>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</si>
  <si>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</si>
  <si>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</si>
  <si>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</si>
  <si>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</si>
  <si>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</si>
  <si>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</si>
  <si>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</si>
  <si>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</si>
  <si>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</si>
  <si>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</si>
  <si>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</si>
  <si>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</si>
  <si>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</si>
  <si>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</si>
  <si>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</si>
  <si>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</si>
  <si>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</si>
  <si>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</si>
  <si>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</si>
  <si>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</si>
  <si>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</si>
  <si>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</si>
  <si>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</si>
  <si>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</si>
  <si>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</si>
  <si>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</si>
  <si>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</si>
  <si>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</si>
  <si>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</si>
  <si>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</si>
  <si>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</si>
  <si>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</si>
  <si>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</si>
  <si>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</si>
  <si>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</si>
  <si>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</si>
  <si>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</si>
  <si>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</si>
  <si>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</si>
  <si>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</si>
  <si>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</si>
  <si>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</si>
  <si>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</si>
  <si>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</si>
  <si>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</si>
  <si>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</si>
  <si>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</si>
  <si>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</si>
  <si>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</si>
  <si>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</si>
  <si>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</si>
  <si>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</si>
  <si>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</si>
  <si>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</si>
  <si>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</si>
  <si>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</si>
  <si>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</si>
  <si>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</si>
  <si>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</si>
  <si>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</si>
  <si>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</si>
  <si>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</si>
  <si>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</si>
  <si>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</si>
  <si>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</si>
  <si>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</si>
  <si>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</si>
  <si>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</si>
  <si>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</si>
  <si>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</si>
  <si>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</si>
  <si>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</si>
  <si>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</si>
  <si>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</si>
  <si>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</si>
  <si>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</si>
  <si>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</si>
  <si>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</si>
  <si>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</si>
  <si>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</si>
  <si>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</si>
  <si>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</si>
  <si>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</si>
  <si>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</si>
  <si>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</si>
  <si>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</si>
  <si>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</si>
  <si>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</si>
  <si>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</si>
  <si>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</si>
  <si>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</si>
  <si>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</si>
  <si>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</si>
  <si>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</si>
  <si>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</si>
  <si>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</si>
  <si>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</si>
  <si>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</si>
  <si>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</si>
  <si>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</si>
  <si>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</si>
  <si>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</si>
  <si>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</si>
  <si>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</si>
  <si>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</si>
  <si>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</si>
  <si>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</si>
  <si>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</si>
  <si>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</si>
  <si>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</si>
  <si>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</si>
  <si>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</si>
  <si>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</si>
  <si>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</si>
  <si>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</si>
  <si>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</si>
  <si>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</si>
  <si>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</si>
  <si>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</si>
  <si>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</si>
  <si>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</si>
  <si>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</si>
  <si>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</si>
  <si>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</si>
  <si>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</si>
  <si>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</si>
  <si>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</si>
  <si>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</si>
  <si>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</si>
  <si>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</si>
  <si>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</si>
  <si>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</si>
  <si>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</si>
  <si>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</si>
  <si>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</si>
  <si>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</si>
  <si>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</si>
  <si>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</si>
  <si>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</si>
  <si>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</si>
  <si>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</si>
  <si>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</si>
  <si>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</si>
  <si>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</si>
  <si>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</si>
  <si>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</si>
  <si>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</si>
  <si>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</si>
  <si>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</si>
  <si>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</si>
  <si>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</si>
  <si>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</si>
  <si>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</si>
  <si>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</si>
  <si>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</si>
  <si>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</si>
  <si>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</si>
  <si>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</si>
  <si>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</si>
  <si>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</si>
  <si>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</si>
  <si>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</si>
  <si>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</si>
  <si>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</si>
  <si>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</si>
  <si>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</si>
  <si>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</si>
  <si>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</si>
  <si>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</si>
  <si>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</si>
  <si>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</si>
  <si>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</si>
  <si>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</si>
  <si>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</si>
  <si>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</si>
  <si>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</si>
  <si>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</si>
  <si>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</si>
  <si>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</si>
  <si>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</si>
  <si>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</si>
  <si>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</si>
  <si>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</si>
  <si>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</si>
  <si>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</si>
  <si>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</si>
  <si>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</si>
  <si>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</si>
  <si>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</si>
  <si>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</si>
  <si>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</si>
  <si>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</si>
  <si>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</si>
  <si>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</si>
  <si>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</si>
  <si>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</si>
  <si>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</si>
  <si>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</si>
  <si>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</si>
  <si>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</si>
  <si>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</si>
  <si>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</si>
  <si>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</si>
  <si>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</si>
  <si>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</si>
  <si>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</si>
  <si>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</si>
  <si>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</si>
  <si>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</si>
  <si>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</si>
  <si>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</si>
  <si>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</si>
  <si>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</si>
  <si>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</si>
  <si>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</si>
  <si>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</si>
  <si>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</si>
  <si>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</si>
  <si>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</si>
  <si>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</si>
  <si>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</si>
  <si>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</si>
  <si>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</si>
  <si>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</si>
  <si>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</si>
  <si>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</si>
  <si>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</si>
  <si>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</si>
  <si>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</si>
  <si>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</si>
  <si>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</si>
  <si>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</si>
  <si>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</si>
  <si>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</si>
  <si>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</si>
  <si>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</si>
  <si>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</si>
  <si>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</si>
  <si>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</si>
  <si>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</si>
  <si>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</si>
  <si>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</si>
  <si>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</si>
  <si>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</si>
  <si>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</si>
  <si>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</si>
  <si>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</si>
  <si>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</si>
  <si>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</si>
  <si>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</si>
  <si>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</si>
  <si>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</si>
  <si>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</si>
  <si>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</si>
  <si>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</si>
  <si>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</si>
  <si>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</si>
  <si>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</si>
  <si>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</si>
  <si>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</si>
  <si>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</si>
  <si>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</si>
  <si>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</si>
  <si>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</si>
  <si>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</si>
  <si>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</si>
  <si>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</si>
  <si>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</si>
  <si>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</si>
  <si>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</si>
  <si>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</si>
  <si>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</si>
  <si>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</si>
  <si>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</si>
  <si>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</si>
  <si>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</si>
  <si>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</si>
  <si>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</si>
  <si>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</si>
  <si>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</si>
  <si>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</si>
  <si>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</si>
  <si>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</si>
  <si>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</si>
  <si>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</si>
  <si>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</si>
  <si>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</si>
  <si>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</si>
  <si>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</si>
  <si>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</si>
  <si>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</si>
  <si>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</si>
  <si>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</si>
  <si>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</si>
  <si>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</si>
  <si>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</si>
  <si>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</si>
  <si>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</si>
  <si>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</si>
  <si>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</si>
  <si>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</si>
  <si>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</si>
  <si>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</si>
  <si>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</si>
  <si>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</si>
  <si>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</si>
  <si>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</si>
  <si>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</si>
  <si>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</si>
  <si>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</si>
  <si>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</si>
  <si>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</si>
  <si>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</si>
  <si>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</si>
  <si>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</si>
  <si>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</si>
  <si>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</si>
  <si>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</si>
  <si>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</si>
  <si>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</si>
  <si>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</si>
  <si>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</si>
  <si>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</si>
  <si>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</si>
  <si>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</si>
  <si>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</si>
  <si>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</si>
  <si>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</si>
  <si>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</si>
  <si>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</si>
  <si>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</si>
  <si>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</si>
  <si>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</si>
  <si>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</si>
  <si>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</si>
  <si>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</si>
  <si>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</si>
  <si>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</si>
  <si>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</si>
  <si>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</si>
  <si>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</si>
  <si>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</si>
  <si>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</si>
  <si>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</si>
  <si>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</si>
  <si>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</si>
  <si>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</si>
  <si>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</si>
  <si>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</si>
  <si>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</si>
  <si>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</si>
  <si>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</si>
  <si>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</si>
  <si>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</si>
  <si>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</si>
  <si>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</si>
  <si>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</si>
  <si>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</si>
  <si>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</si>
  <si>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</si>
  <si>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</si>
  <si>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</si>
  <si>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</si>
  <si>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</si>
  <si>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</si>
  <si>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</si>
  <si>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</si>
  <si>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</si>
  <si>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</si>
  <si>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</si>
  <si>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</si>
  <si>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</si>
  <si>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</si>
  <si>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</si>
  <si>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</si>
  <si>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</si>
  <si>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</si>
  <si>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</si>
  <si>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</si>
  <si>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</si>
  <si>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</si>
  <si>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</si>
  <si>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</si>
  <si>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</si>
  <si>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</si>
  <si>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</si>
  <si>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</si>
  <si>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</si>
  <si>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</si>
  <si>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</si>
  <si>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</si>
  <si>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</si>
  <si>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</si>
  <si>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</si>
  <si>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</si>
  <si>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</si>
  <si>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</si>
  <si>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</si>
  <si>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</si>
  <si>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</si>
  <si>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</si>
  <si>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</si>
  <si>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</si>
  <si>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</si>
  <si>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</si>
  <si>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</si>
  <si>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</si>
  <si>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</si>
  <si>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</si>
  <si>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</si>
  <si>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</si>
  <si>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</si>
  <si>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</si>
  <si>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</si>
  <si>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</si>
  <si>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</si>
  <si>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</si>
  <si>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</si>
  <si>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</si>
  <si>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</si>
  <si>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</si>
  <si>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</si>
  <si>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</si>
  <si>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</si>
  <si>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</si>
  <si>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</si>
  <si>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</si>
  <si>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</si>
  <si>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</si>
  <si>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</si>
  <si>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</si>
  <si>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</si>
  <si>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</si>
  <si>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</si>
  <si>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</si>
  <si>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</si>
  <si>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</si>
  <si>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</si>
  <si>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</si>
  <si>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</si>
  <si>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</si>
  <si>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</si>
  <si>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</si>
  <si>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</si>
  <si>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</si>
  <si>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</si>
  <si>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</si>
  <si>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</si>
  <si>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</si>
  <si>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</si>
  <si>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</si>
  <si>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</si>
  <si>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</si>
  <si>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</si>
  <si>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</si>
  <si>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</si>
  <si>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</si>
  <si>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</si>
  <si>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</si>
  <si>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</si>
  <si>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</si>
  <si>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</si>
  <si>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</si>
  <si>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</si>
  <si>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</si>
  <si>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</si>
  <si>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</si>
  <si>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</si>
  <si>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</si>
  <si>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</si>
  <si>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</si>
  <si>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</si>
  <si>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</si>
  <si>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</si>
  <si>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</si>
  <si>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</si>
  <si>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</si>
  <si>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</si>
  <si>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</si>
  <si>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</si>
  <si>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</si>
  <si>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</si>
  <si>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</si>
  <si>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</si>
  <si>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</si>
  <si>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</si>
  <si>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</si>
  <si>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</si>
  <si>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</si>
  <si>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</si>
  <si>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</si>
  <si>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</si>
  <si>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</si>
  <si>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</si>
  <si>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</si>
  <si>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</si>
  <si>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</si>
  <si>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</si>
  <si>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</si>
  <si>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</si>
  <si>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</si>
  <si>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</si>
  <si>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</si>
  <si>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</si>
  <si>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</si>
  <si>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</si>
  <si>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</si>
  <si>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</si>
  <si>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</si>
  <si>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</si>
  <si>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</si>
  <si>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</si>
  <si>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</si>
  <si>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</si>
  <si>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</si>
  <si>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</si>
  <si>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</si>
  <si>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</si>
  <si>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</si>
  <si>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</si>
  <si>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</si>
  <si>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</si>
  <si>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</si>
  <si>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</si>
  <si>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</si>
  <si>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</si>
  <si>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</si>
  <si>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</si>
  <si>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</si>
  <si>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</si>
  <si>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</si>
  <si>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</si>
  <si>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</si>
  <si>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</si>
  <si>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</si>
  <si>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</si>
  <si>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</si>
  <si>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</si>
  <si>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</si>
  <si>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</si>
  <si>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</si>
  <si>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</si>
  <si>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</si>
  <si>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</si>
  <si>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</si>
  <si>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</si>
  <si>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</si>
  <si>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</si>
  <si>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</si>
  <si>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</si>
  <si>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</si>
  <si>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</si>
  <si>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</si>
  <si>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</si>
  <si>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</si>
  <si>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</si>
  <si>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</si>
  <si>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</si>
  <si>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</si>
  <si>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</si>
  <si>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</si>
  <si>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</si>
  <si>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</si>
  <si>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</si>
  <si>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</si>
  <si>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</si>
  <si>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</si>
  <si>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</si>
  <si>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</si>
  <si>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</si>
  <si>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</si>
  <si>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</si>
  <si>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</si>
  <si>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</si>
  <si>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</si>
  <si>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</si>
  <si>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</si>
  <si>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</si>
  <si>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</si>
  <si>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</si>
  <si>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</si>
  <si>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</si>
  <si>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</si>
  <si>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</si>
  <si>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</si>
  <si>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</si>
  <si>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</si>
  <si>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</si>
  <si>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</si>
  <si>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</si>
  <si>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</si>
  <si>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</si>
  <si>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</si>
  <si>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</si>
  <si>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</si>
  <si>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</si>
  <si>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</si>
  <si>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</si>
  <si>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</si>
  <si>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</si>
  <si>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</si>
  <si>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</si>
  <si>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</si>
  <si>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</si>
  <si>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</si>
  <si>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</si>
  <si>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</si>
  <si>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</si>
  <si>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</si>
  <si>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</si>
  <si>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</si>
  <si>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</si>
  <si>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</si>
  <si>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</si>
  <si>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</si>
  <si>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</si>
  <si>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</si>
  <si>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</si>
  <si>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</si>
  <si>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</si>
  <si>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</si>
  <si>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</si>
  <si>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</si>
  <si>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</si>
  <si>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</si>
  <si>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</si>
  <si>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</si>
  <si>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</si>
  <si>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</si>
  <si>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</si>
  <si>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</si>
  <si>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</si>
  <si>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</si>
  <si>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</si>
  <si>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</si>
  <si>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</si>
  <si>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</si>
  <si>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</si>
  <si>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</si>
  <si>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</si>
  <si>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</si>
  <si>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</si>
  <si>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</si>
  <si>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</si>
  <si>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</si>
  <si>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</si>
  <si>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</si>
  <si>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</si>
  <si>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</si>
  <si>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</si>
  <si>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</si>
  <si>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</si>
  <si>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</si>
  <si>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</si>
  <si>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</si>
  <si>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</si>
  <si>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</si>
  <si>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</si>
  <si>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</si>
  <si>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</si>
  <si>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</si>
  <si>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</si>
  <si>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</si>
  <si>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</si>
  <si>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</si>
  <si>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</si>
  <si>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</si>
  <si>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</si>
  <si>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</si>
  <si>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</si>
  <si>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</si>
  <si>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</si>
  <si>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</si>
  <si>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</si>
  <si>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</si>
  <si>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</si>
  <si>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</si>
  <si>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</si>
  <si>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</si>
  <si>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</si>
  <si>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</si>
  <si>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</si>
  <si>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</si>
  <si>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</si>
  <si>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</si>
  <si>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</si>
  <si>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</si>
  <si>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</si>
  <si>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</si>
  <si>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</si>
  <si>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</si>
  <si>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</si>
  <si>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</si>
  <si>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</si>
  <si>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</si>
  <si>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</si>
  <si>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</si>
  <si>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</si>
  <si>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</si>
  <si>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</si>
  <si>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</si>
  <si>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</si>
  <si>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</si>
  <si>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</si>
  <si>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</si>
  <si>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</si>
  <si>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</si>
  <si>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</si>
  <si>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</si>
  <si>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</si>
  <si>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</si>
  <si>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</si>
  <si>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</si>
  <si>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</si>
  <si>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</si>
  <si>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</si>
  <si>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</si>
  <si>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</si>
  <si>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</si>
  <si>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</si>
  <si>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</si>
  <si>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</si>
  <si>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</si>
  <si>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</si>
  <si>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</si>
  <si>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</si>
  <si>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</si>
  <si>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</si>
  <si>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</si>
  <si>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</si>
  <si>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</si>
  <si>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</si>
  <si>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</si>
  <si>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</si>
  <si>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</si>
  <si>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</si>
  <si>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</si>
  <si>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</si>
  <si>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</si>
  <si>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</si>
  <si>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</si>
  <si>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</si>
  <si>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</si>
  <si>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</si>
  <si>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</si>
  <si>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</si>
  <si>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</si>
  <si>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</si>
  <si>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</si>
  <si>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</si>
  <si>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</si>
  <si>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</si>
  <si>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</si>
  <si>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</si>
  <si>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</si>
  <si>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</si>
  <si>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</si>
  <si>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</si>
  <si>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</si>
  <si>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</si>
  <si>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</si>
  <si>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</si>
  <si>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</si>
  <si>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</si>
  <si>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</si>
  <si>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</si>
  <si>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</si>
  <si>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</si>
  <si>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</si>
  <si>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</si>
  <si>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</si>
  <si>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</si>
  <si>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</si>
  <si>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</si>
  <si>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</si>
  <si>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</si>
  <si>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</si>
  <si>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</si>
  <si>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</si>
  <si>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</si>
  <si>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</si>
  <si>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</si>
  <si>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</si>
  <si>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</si>
  <si>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</si>
  <si>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</si>
  <si>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</si>
  <si>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</si>
  <si>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</si>
  <si>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</si>
  <si>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</si>
  <si>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</si>
  <si>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</si>
  <si>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</si>
  <si>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</si>
  <si>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</si>
  <si>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</si>
  <si>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</si>
  <si>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</si>
  <si>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</si>
  <si>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</si>
  <si>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</si>
  <si>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</si>
  <si>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</si>
  <si>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</si>
  <si>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</si>
  <si>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</si>
  <si>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</si>
  <si>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</si>
  <si>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</si>
  <si>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</si>
  <si>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</si>
  <si>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</si>
  <si>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</si>
  <si>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</si>
  <si>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</si>
  <si>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</si>
  <si>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</si>
  <si>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</si>
  <si>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</si>
  <si>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</si>
  <si>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</si>
  <si>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</si>
  <si>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</si>
  <si>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</si>
  <si>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</si>
  <si>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</si>
  <si>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</si>
  <si>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</si>
  <si>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</si>
  <si>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</si>
  <si>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</si>
  <si>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</si>
  <si>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</si>
  <si>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</si>
  <si>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</si>
  <si>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</si>
  <si>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</si>
  <si>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</si>
  <si>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</si>
  <si>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</si>
  <si>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</si>
  <si>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</si>
  <si>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</si>
  <si>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</si>
  <si>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</si>
  <si>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</si>
  <si>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</si>
  <si>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</si>
  <si>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</si>
  <si>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</si>
  <si>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</si>
  <si>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</si>
  <si>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</si>
  <si>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</si>
  <si>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</si>
  <si>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</si>
  <si>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</si>
  <si>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</si>
  <si>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</si>
  <si>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</si>
  <si>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</si>
  <si>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</si>
  <si>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</si>
  <si>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</si>
  <si>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</si>
  <si>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</si>
  <si>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</si>
  <si>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</si>
  <si>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</si>
  <si>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</si>
  <si>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</si>
  <si>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</si>
  <si>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</si>
  <si>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</si>
  <si>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</si>
  <si>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</si>
  <si>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</si>
  <si>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</si>
  <si>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</si>
  <si>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</si>
  <si>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</si>
  <si>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</si>
  <si>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</si>
  <si>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</si>
  <si>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</si>
  <si>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</si>
  <si>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</si>
  <si>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</si>
  <si>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</si>
  <si>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</si>
  <si>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</si>
  <si>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</si>
  <si>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</si>
  <si>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</si>
  <si>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</si>
  <si>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</si>
  <si>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</si>
  <si>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</si>
  <si>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</si>
  <si>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</si>
  <si>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</si>
  <si>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</si>
  <si>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</si>
  <si>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</si>
  <si>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</si>
  <si>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</si>
  <si>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</si>
  <si>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</si>
  <si>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</si>
  <si>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</si>
  <si>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</si>
  <si>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</si>
  <si>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</si>
  <si>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</si>
  <si>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</si>
  <si>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</si>
  <si>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</si>
  <si>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</si>
  <si>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</si>
  <si>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</si>
  <si>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</si>
  <si>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</si>
  <si>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</si>
  <si>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</si>
  <si>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</si>
  <si>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</si>
  <si>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</si>
  <si>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</si>
  <si>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</si>
  <si>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</si>
  <si>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</si>
  <si>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</si>
  <si>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</si>
  <si>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</si>
  <si>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</si>
  <si>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</si>
  <si>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</si>
  <si>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</si>
  <si>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</si>
  <si>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</si>
  <si>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</si>
  <si>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</si>
  <si>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</si>
  <si>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</si>
  <si>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</si>
  <si>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</si>
  <si>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</si>
  <si>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</si>
  <si>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</si>
  <si>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</si>
  <si>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</si>
  <si>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</si>
  <si>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</si>
  <si>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</si>
  <si>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</si>
  <si>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</si>
  <si>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</si>
  <si>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</si>
  <si>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</si>
  <si>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</si>
  <si>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</si>
  <si>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</si>
  <si>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</si>
  <si>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</si>
  <si>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</si>
  <si>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</si>
  <si>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</si>
  <si>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</si>
  <si>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</si>
  <si>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</si>
  <si>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</si>
  <si>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</si>
  <si>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</si>
  <si>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</si>
  <si>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</si>
  <si>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</si>
  <si>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</si>
  <si>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</si>
  <si>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</si>
  <si>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</si>
  <si>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</si>
  <si>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</si>
  <si>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</si>
  <si>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</si>
  <si>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</si>
  <si>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</si>
  <si>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</si>
  <si>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</si>
  <si>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</si>
  <si>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</si>
  <si>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</si>
  <si>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</si>
  <si>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</si>
  <si>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</si>
  <si>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</si>
  <si>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</si>
  <si>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</si>
  <si>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</si>
  <si>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</si>
  <si>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</si>
  <si>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</si>
  <si>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</si>
  <si>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</si>
  <si>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</si>
  <si>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</si>
  <si>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</si>
  <si>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</si>
  <si>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</si>
  <si>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</si>
  <si>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</si>
  <si>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</si>
  <si>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</si>
  <si>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</si>
  <si>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</si>
  <si>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</si>
  <si>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</si>
  <si>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</si>
  <si>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</si>
  <si>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</si>
  <si>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</si>
  <si>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</si>
  <si>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</si>
  <si>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</si>
  <si>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</si>
  <si>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</si>
  <si>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</si>
  <si>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</si>
  <si>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</si>
  <si>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</si>
  <si>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</si>
  <si>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</si>
  <si>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</si>
  <si>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</si>
  <si>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</si>
  <si>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</si>
  <si>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</si>
  <si>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</si>
  <si>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</si>
  <si>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</si>
  <si>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</si>
  <si>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</si>
  <si>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</si>
  <si>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</si>
  <si>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</si>
  <si>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</si>
  <si>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</si>
  <si>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</si>
  <si>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</si>
  <si>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</si>
  <si>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</si>
  <si>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</si>
  <si>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</si>
  <si>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</si>
  <si>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</si>
  <si>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</si>
  <si>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</si>
  <si>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</si>
  <si>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</si>
  <si>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</si>
  <si>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</si>
  <si>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</si>
  <si>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</si>
  <si>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</si>
  <si>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</si>
  <si>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</si>
  <si>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</si>
  <si>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</si>
  <si>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</si>
  <si>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</si>
  <si>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</si>
  <si>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</si>
  <si>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</si>
  <si>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</si>
  <si>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</si>
  <si>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</si>
  <si>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</si>
  <si>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</si>
  <si>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</si>
  <si>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</si>
  <si>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</si>
  <si>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</si>
  <si>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</si>
  <si>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</si>
  <si>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</si>
  <si>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</si>
  <si>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</si>
  <si>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</si>
  <si>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</si>
  <si>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</si>
  <si>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</si>
  <si>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</si>
  <si>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</si>
  <si>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</si>
  <si>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</si>
  <si>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</si>
  <si>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</si>
  <si>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</si>
  <si>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</si>
  <si>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</si>
  <si>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</si>
  <si>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</si>
  <si>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</si>
  <si>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</si>
  <si>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</si>
  <si>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</si>
  <si>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</si>
  <si>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</si>
  <si>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</si>
  <si>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</si>
  <si>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</si>
  <si>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</si>
  <si>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</si>
  <si>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</si>
  <si>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</si>
  <si>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</si>
  <si>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</si>
  <si>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</si>
  <si>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</si>
  <si>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</si>
  <si>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</si>
  <si>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</si>
  <si>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</si>
  <si>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</si>
  <si>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</si>
  <si>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</si>
  <si>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</si>
  <si>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</si>
  <si>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</si>
  <si>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</si>
  <si>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</si>
  <si>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</si>
  <si>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</si>
  <si>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</si>
  <si>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</si>
  <si>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</si>
  <si>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</si>
  <si>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</si>
  <si>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</si>
  <si>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</si>
  <si>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</si>
  <si>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</si>
  <si>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</si>
  <si>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</si>
  <si>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</si>
  <si>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</si>
  <si>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</si>
  <si>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</si>
  <si>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</si>
  <si>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</si>
  <si>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</si>
  <si>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</si>
  <si>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</si>
  <si>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</si>
  <si>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</si>
  <si>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</si>
  <si>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</si>
  <si>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</si>
  <si>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</si>
  <si>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</si>
  <si>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</si>
  <si>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</si>
  <si>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</si>
  <si>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</si>
  <si>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</si>
  <si>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</si>
  <si>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</si>
  <si>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</si>
  <si>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</si>
  <si>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</si>
  <si>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</si>
  <si>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</si>
  <si>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</si>
  <si>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</si>
  <si>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</si>
  <si>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</si>
  <si>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</si>
  <si>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</si>
  <si>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</si>
  <si>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</si>
  <si>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</si>
  <si>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</si>
  <si>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</si>
  <si>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</si>
  <si>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</si>
  <si>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</si>
  <si>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</si>
  <si>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</si>
  <si>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</si>
  <si>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</si>
  <si>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</si>
  <si>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</si>
  <si>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</si>
  <si>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</si>
  <si>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</si>
  <si>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</si>
  <si>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</si>
  <si>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</si>
  <si>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</si>
  <si>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</si>
  <si>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</si>
  <si>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</si>
  <si>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</si>
  <si>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</si>
  <si>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</si>
  <si>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</si>
  <si>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</si>
  <si>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</si>
  <si>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</si>
  <si>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</si>
  <si>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</si>
  <si>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</si>
  <si>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</si>
  <si>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</si>
  <si>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</si>
  <si>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</si>
  <si>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</si>
  <si>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</si>
  <si>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</si>
  <si>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</si>
  <si>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</si>
  <si>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</si>
  <si>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</si>
  <si>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</si>
  <si>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</si>
  <si>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</si>
  <si>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</si>
  <si>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</si>
  <si>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</si>
  <si>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</si>
  <si>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</si>
  <si>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</si>
  <si>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</si>
  <si>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</si>
  <si>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</si>
  <si>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</si>
  <si>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</si>
  <si>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</si>
  <si>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</si>
  <si>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</si>
  <si>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</si>
  <si>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</si>
  <si>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</si>
  <si>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</si>
  <si>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</si>
  <si>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</si>
  <si>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</si>
  <si>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</si>
  <si>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</si>
  <si>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</si>
  <si>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</si>
  <si>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</si>
  <si>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</si>
  <si>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</si>
  <si>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</si>
  <si>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</si>
  <si>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</si>
  <si>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</si>
  <si>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</si>
  <si>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</si>
  <si>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</si>
  <si>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</si>
  <si>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</si>
  <si>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</si>
  <si>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</si>
  <si>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</si>
  <si>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</si>
  <si>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</si>
  <si>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</si>
  <si>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</si>
  <si>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</si>
  <si>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</si>
  <si>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</si>
  <si>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</si>
  <si>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</si>
  <si>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</si>
  <si>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</si>
  <si>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</si>
  <si>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</si>
  <si>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</si>
  <si>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</si>
  <si>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</si>
  <si>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</si>
  <si>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</si>
  <si>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</si>
  <si>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</si>
  <si>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</si>
  <si>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</si>
  <si>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</si>
  <si>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</si>
  <si>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</si>
  <si>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</si>
  <si>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</si>
  <si>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</si>
  <si>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</si>
  <si>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</si>
  <si>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</si>
  <si>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</si>
  <si>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</si>
  <si>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</si>
  <si>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</si>
  <si>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</si>
  <si>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</si>
  <si>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</si>
  <si>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</si>
  <si>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</si>
  <si>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</si>
  <si>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</si>
  <si>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</si>
  <si>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</si>
  <si>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</si>
  <si>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</si>
  <si>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</si>
  <si>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</si>
  <si>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</si>
  <si>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</si>
  <si>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</si>
  <si>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</si>
  <si>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</si>
  <si>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</si>
  <si>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</si>
  <si>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</si>
  <si>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</si>
  <si>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</si>
  <si>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</si>
  <si>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</si>
  <si>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</si>
  <si>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</si>
  <si>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</si>
  <si>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</si>
  <si>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</si>
  <si>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</si>
  <si>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</si>
  <si>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</si>
  <si>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</si>
  <si>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</si>
  <si>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</si>
  <si>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</si>
  <si>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</si>
  <si>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</si>
  <si>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</si>
  <si>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</si>
  <si>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</si>
  <si>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</si>
  <si>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</si>
  <si>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</si>
  <si>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</si>
  <si>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</si>
  <si>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</si>
  <si>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</si>
  <si>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</si>
  <si>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</si>
  <si>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</si>
  <si>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</si>
  <si>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</si>
  <si>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</si>
  <si>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</si>
  <si>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</si>
  <si>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</si>
  <si>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</si>
  <si>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</si>
  <si>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</si>
  <si>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</si>
  <si>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</si>
  <si>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</si>
  <si>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</si>
  <si>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</si>
  <si>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</si>
  <si>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</si>
  <si>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</si>
  <si>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</si>
  <si>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</si>
  <si>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</si>
  <si>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</si>
  <si>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</si>
  <si>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</si>
  <si>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</si>
  <si>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</si>
  <si>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</si>
  <si>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</si>
  <si>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</si>
  <si>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</si>
  <si>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</si>
  <si>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</si>
  <si>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</si>
  <si>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</si>
  <si>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</si>
  <si>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</si>
  <si>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</si>
  <si>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</si>
  <si>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</si>
  <si>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</si>
  <si>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</si>
  <si>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</si>
  <si>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</si>
  <si>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</si>
  <si>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</si>
  <si>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</si>
  <si>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</si>
  <si>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</si>
  <si>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</si>
  <si>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</si>
  <si>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</si>
  <si>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</si>
  <si>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</si>
  <si>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</si>
  <si>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</si>
  <si>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</si>
  <si>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</si>
  <si>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</si>
  <si>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</si>
  <si>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</si>
  <si>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</si>
  <si>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</si>
  <si>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</si>
  <si>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</si>
  <si>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</si>
  <si>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</si>
  <si>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</si>
  <si>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</si>
  <si>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</si>
  <si>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</si>
  <si>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</si>
  <si>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</si>
  <si>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</si>
  <si>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</si>
  <si>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</si>
  <si>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</si>
  <si>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</si>
  <si>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</si>
  <si>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</si>
  <si>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</si>
  <si>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</si>
  <si>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</si>
  <si>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</si>
  <si>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</si>
  <si>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</si>
  <si>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</si>
  <si>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</si>
  <si>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</si>
  <si>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</si>
  <si>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</si>
  <si>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</si>
  <si>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</si>
  <si>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</si>
  <si>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</si>
  <si>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</si>
  <si>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</si>
  <si>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</si>
  <si>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</si>
  <si>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</si>
  <si>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</si>
  <si>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</si>
  <si>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</si>
  <si>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</si>
  <si>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</si>
  <si>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</si>
  <si>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</si>
  <si>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</si>
  <si>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</si>
  <si>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</si>
  <si>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</si>
  <si>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</si>
  <si>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</si>
  <si>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</si>
  <si>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</si>
  <si>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</si>
  <si>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</si>
  <si>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</si>
  <si>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</si>
  <si>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</si>
  <si>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</si>
  <si>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</si>
  <si>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</si>
  <si>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</si>
  <si>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</si>
  <si>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</si>
  <si>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</si>
  <si>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</si>
  <si>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</si>
  <si>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</si>
  <si>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</si>
  <si>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</si>
  <si>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</si>
  <si>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</si>
  <si>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</si>
  <si>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</si>
  <si>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</si>
  <si>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</si>
  <si>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</si>
  <si>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</si>
  <si>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</si>
  <si>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</si>
  <si>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</si>
  <si>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</si>
  <si>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</si>
  <si>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</si>
  <si>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</si>
  <si>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</si>
  <si>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</si>
  <si>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</si>
  <si>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</si>
  <si>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</si>
  <si>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</si>
  <si>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</si>
  <si>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</si>
  <si>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</si>
  <si>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</si>
  <si>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</si>
  <si>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</si>
  <si>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</si>
  <si>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</si>
  <si>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</si>
  <si>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</si>
  <si>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</si>
  <si>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</si>
  <si>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</si>
  <si>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</si>
  <si>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</si>
  <si>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</si>
  <si>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</si>
  <si>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</si>
  <si>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</si>
  <si>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</si>
  <si>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</si>
  <si>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</si>
  <si>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</si>
  <si>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</si>
  <si>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</si>
  <si>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</si>
  <si>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</si>
  <si>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</si>
  <si>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</si>
  <si>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</si>
  <si>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</si>
  <si>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</si>
  <si>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</si>
  <si>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</si>
  <si>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</si>
  <si>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</si>
  <si>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</si>
  <si>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</si>
  <si>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</si>
  <si>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</si>
  <si>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</si>
  <si>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</si>
  <si>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</si>
  <si>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</si>
  <si>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</si>
  <si>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</si>
  <si>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</si>
  <si>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</si>
  <si>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</si>
  <si>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</si>
  <si>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</si>
  <si>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</si>
  <si>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</si>
  <si>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</si>
  <si>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</si>
  <si>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</si>
  <si>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</si>
  <si>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</si>
  <si>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</si>
  <si>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</si>
  <si>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</si>
  <si>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</si>
  <si>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</si>
  <si>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</si>
  <si>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</si>
  <si>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</si>
  <si>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</si>
  <si>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</si>
  <si>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</si>
  <si>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</si>
  <si>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</si>
  <si>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</si>
  <si>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</si>
  <si>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</si>
  <si>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</si>
  <si>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</si>
  <si>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</si>
  <si>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</si>
  <si>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</si>
  <si>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</si>
  <si>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</si>
  <si>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</si>
  <si>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</si>
  <si>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</si>
  <si>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</si>
  <si>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</si>
  <si>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</si>
  <si>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</si>
  <si>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</si>
  <si>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</si>
  <si>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</si>
  <si>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</si>
  <si>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</si>
  <si>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</si>
  <si>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</si>
  <si>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</si>
  <si>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</si>
  <si>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</si>
  <si>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</si>
  <si>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</si>
  <si>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</si>
  <si>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</si>
  <si>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</si>
  <si>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</si>
  <si>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</si>
  <si>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</si>
  <si>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</si>
  <si>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</si>
  <si>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</si>
  <si>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</si>
  <si>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</si>
  <si>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</si>
  <si>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</si>
  <si>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</si>
  <si>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</si>
  <si>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</si>
  <si>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</si>
  <si>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</si>
  <si>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</si>
  <si>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</si>
  <si>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</si>
  <si>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</si>
  <si>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</si>
  <si>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</si>
  <si>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</si>
  <si>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</si>
  <si>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</si>
  <si>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</si>
  <si>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</si>
  <si>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</si>
  <si>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</si>
  <si>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</si>
  <si>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</si>
  <si>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</si>
  <si>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</si>
  <si>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</si>
  <si>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</si>
  <si>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</si>
  <si>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</si>
  <si>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</si>
  <si>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</si>
  <si>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</si>
  <si>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</si>
  <si>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</si>
  <si>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</si>
  <si>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</si>
  <si>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</si>
  <si>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</si>
  <si>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</si>
  <si>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</si>
  <si>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</si>
  <si>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</si>
  <si>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</si>
  <si>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</si>
  <si>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</si>
  <si>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</si>
  <si>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</si>
  <si>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</si>
  <si>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</si>
  <si>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</si>
  <si>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</si>
  <si>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</si>
  <si>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</si>
  <si>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</si>
  <si>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</si>
  <si>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</si>
  <si>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</si>
  <si>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</si>
  <si>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</si>
  <si>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</si>
  <si>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</si>
  <si>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</si>
  <si>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</si>
  <si>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</si>
  <si>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</si>
  <si>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</si>
  <si>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</si>
  <si>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</si>
  <si>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</si>
  <si>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</si>
  <si>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</si>
  <si>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</si>
  <si>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</si>
  <si>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</si>
  <si>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</si>
  <si>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</si>
  <si>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</si>
  <si>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</si>
  <si>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</si>
  <si>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</si>
  <si>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</si>
  <si>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</si>
  <si>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</si>
  <si>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</si>
  <si>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</si>
  <si>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</si>
  <si>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</si>
  <si>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</si>
  <si>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</si>
  <si>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</si>
  <si>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</si>
  <si>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</si>
  <si>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</si>
  <si>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</si>
  <si>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</si>
  <si>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</si>
  <si>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</si>
  <si>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</si>
  <si>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</si>
  <si>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</si>
  <si>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</si>
  <si>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</si>
  <si>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</si>
  <si>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</si>
  <si>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</si>
  <si>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</si>
  <si>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</si>
  <si>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</si>
  <si>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</si>
  <si>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</si>
  <si>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</si>
  <si>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</si>
  <si>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</si>
  <si>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</si>
  <si>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</si>
  <si>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</si>
  <si>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</si>
  <si>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</si>
  <si>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</si>
  <si>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</si>
  <si>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</si>
  <si>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</si>
  <si>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</si>
  <si>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</si>
  <si>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</si>
  <si>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</si>
  <si>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</si>
  <si>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</si>
  <si>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</si>
  <si>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</si>
  <si>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</si>
  <si>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</si>
  <si>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</si>
  <si>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</si>
  <si>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</si>
  <si>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</si>
  <si>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</si>
  <si>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</si>
  <si>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</si>
  <si>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</si>
  <si>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</si>
  <si>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</si>
  <si>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</si>
  <si>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</si>
  <si>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</si>
  <si>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</si>
  <si>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</si>
  <si>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</si>
  <si>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</si>
  <si>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</si>
  <si>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</si>
  <si>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</si>
  <si>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</si>
  <si>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</si>
  <si>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</si>
  <si>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</si>
  <si>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</si>
  <si>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</si>
  <si>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</si>
  <si>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</si>
  <si>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</si>
  <si>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</si>
  <si>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</si>
  <si>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</si>
  <si>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</si>
  <si>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</si>
  <si>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</si>
  <si>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</si>
  <si>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</si>
  <si>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</si>
  <si>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</si>
  <si>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</si>
  <si>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</si>
  <si>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</si>
  <si>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</si>
  <si>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</si>
  <si>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</si>
  <si>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</si>
  <si>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</si>
  <si>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</si>
  <si>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</si>
  <si>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</si>
  <si>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</si>
  <si>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</si>
  <si>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</si>
  <si>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</si>
  <si>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</si>
  <si>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</si>
  <si>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</si>
  <si>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</si>
  <si>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</si>
  <si>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</si>
  <si>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</si>
  <si>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</si>
  <si>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</si>
  <si>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</si>
  <si>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</si>
  <si>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</si>
  <si>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</si>
  <si>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</si>
  <si>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</si>
  <si>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</si>
  <si>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</si>
  <si>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</si>
  <si>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</si>
  <si>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</si>
  <si>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</si>
  <si>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</si>
  <si>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</si>
  <si>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</si>
  <si>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</si>
  <si>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</si>
  <si>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</si>
  <si>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</si>
  <si>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</si>
  <si>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</si>
  <si>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</si>
  <si>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</si>
  <si>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</si>
  <si>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</si>
  <si>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</si>
  <si>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</si>
  <si>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</si>
  <si>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</si>
  <si>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</si>
  <si>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</si>
  <si>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</si>
  <si>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</si>
  <si>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</si>
  <si>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</si>
  <si>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</si>
  <si>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</si>
  <si>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</si>
  <si>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</si>
  <si>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</si>
  <si>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</si>
  <si>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</si>
  <si>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</si>
  <si>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</si>
  <si>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</si>
  <si>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</si>
  <si>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</si>
  <si>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</si>
  <si>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</si>
  <si>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</si>
  <si>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</si>
  <si>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</si>
  <si>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</si>
  <si>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</si>
  <si>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</si>
  <si>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</si>
  <si>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</si>
  <si>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</si>
  <si>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</si>
  <si>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</si>
  <si>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</si>
  <si>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</si>
  <si>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</si>
  <si>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</si>
  <si>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</si>
  <si>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</si>
  <si>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</si>
  <si>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</si>
  <si>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</si>
  <si>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</si>
  <si>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</si>
  <si>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</si>
  <si>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</si>
  <si>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</si>
  <si>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</si>
  <si>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</si>
  <si>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</si>
  <si>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</si>
  <si>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</si>
  <si>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</si>
  <si>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</si>
  <si>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</si>
  <si>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</si>
  <si>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</si>
  <si>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</si>
  <si>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</si>
  <si>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</si>
  <si>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</si>
  <si>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</si>
  <si>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</si>
  <si>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</si>
  <si>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</si>
  <si>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</si>
  <si>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</si>
  <si>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</si>
  <si>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</si>
  <si>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</si>
  <si>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</si>
  <si>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</si>
  <si>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</si>
  <si>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</si>
  <si>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</si>
  <si>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</si>
  <si>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</si>
  <si>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</si>
  <si>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</si>
  <si>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</si>
  <si>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</si>
  <si>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</si>
  <si>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</si>
  <si>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</si>
  <si>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</si>
  <si>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</si>
  <si>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</si>
  <si>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</si>
  <si>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</si>
  <si>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</si>
  <si>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</si>
  <si>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</si>
  <si>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</si>
  <si>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</si>
  <si>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</si>
  <si>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</si>
  <si>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</si>
  <si>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</si>
  <si>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</si>
  <si>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</si>
  <si>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</si>
  <si>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</si>
  <si>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</si>
  <si>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</si>
  <si>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</si>
  <si>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</si>
  <si>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</si>
  <si>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</si>
  <si>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</si>
  <si>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</si>
  <si>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</si>
  <si>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</si>
  <si>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</si>
  <si>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</si>
  <si>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</si>
  <si>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</si>
  <si>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</si>
  <si>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</si>
  <si>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</si>
  <si>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</si>
  <si>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</si>
  <si>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</si>
  <si>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</si>
  <si>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</si>
  <si>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</si>
  <si>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</si>
  <si>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</si>
  <si>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</si>
  <si>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</si>
  <si>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</si>
  <si>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</si>
  <si>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</si>
  <si>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</si>
  <si>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</si>
  <si>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</si>
  <si>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</si>
  <si>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</si>
  <si>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</si>
  <si>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</si>
  <si>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</si>
  <si>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</si>
  <si>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</si>
  <si>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</si>
  <si>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</si>
  <si>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</si>
  <si>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</si>
  <si>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</si>
  <si>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</si>
  <si>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</si>
  <si>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</si>
  <si>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</si>
  <si>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</si>
  <si>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</si>
  <si>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</si>
  <si>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</si>
  <si>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</si>
  <si>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</si>
  <si>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</si>
  <si>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</si>
  <si>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</si>
  <si>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</si>
  <si>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</si>
  <si>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</si>
  <si>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</si>
  <si>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</si>
  <si>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</si>
  <si>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</si>
  <si>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</si>
  <si>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</si>
  <si>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</si>
  <si>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</si>
  <si>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</si>
  <si>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</si>
  <si>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</si>
  <si>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</si>
  <si>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</si>
  <si>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</si>
  <si>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</si>
  <si>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</si>
  <si>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</si>
  <si>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</si>
  <si>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</si>
  <si>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</si>
  <si>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</si>
  <si>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</si>
  <si>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</si>
  <si>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</si>
  <si>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</si>
  <si>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</si>
  <si>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</si>
  <si>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</si>
  <si>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</si>
  <si>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</si>
  <si>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</si>
  <si>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</si>
  <si>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</si>
  <si>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</si>
  <si>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</si>
  <si>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</si>
  <si>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</si>
  <si>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</si>
  <si>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</si>
  <si>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</si>
  <si>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</si>
  <si>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</si>
  <si>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</si>
  <si>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</si>
  <si>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</si>
  <si>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</si>
  <si>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</si>
  <si>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</si>
  <si>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</si>
  <si>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</si>
  <si>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</si>
  <si>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</si>
  <si>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</si>
  <si>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</si>
  <si>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</si>
  <si>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</si>
  <si>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</si>
  <si>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</si>
  <si>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</si>
  <si>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</si>
  <si>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</si>
  <si>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</si>
  <si>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</si>
  <si>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</si>
  <si>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</si>
  <si>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</si>
  <si>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</si>
  <si>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</si>
  <si>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</si>
  <si>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</si>
  <si>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</si>
  <si>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</si>
  <si>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</si>
  <si>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</si>
  <si>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</si>
  <si>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</si>
  <si>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</si>
  <si>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</si>
  <si>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</si>
  <si>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</si>
  <si>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</si>
  <si>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</si>
  <si>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</si>
  <si>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</si>
  <si>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</si>
  <si>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</si>
  <si>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</si>
  <si>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</si>
  <si>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</si>
  <si>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</si>
  <si>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</si>
  <si>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</si>
  <si>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</si>
  <si>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</si>
  <si>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</si>
  <si>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</si>
  <si>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</si>
  <si>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</si>
  <si>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</si>
  <si>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</si>
  <si>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</si>
  <si>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</si>
  <si>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</si>
  <si>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</si>
  <si>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</si>
  <si>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</si>
  <si>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</si>
  <si>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</si>
  <si>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</si>
  <si>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</si>
  <si>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</si>
  <si>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</si>
  <si>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</si>
  <si>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</si>
  <si>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</si>
  <si>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</si>
  <si>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</si>
  <si>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</si>
  <si>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</si>
  <si>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</si>
  <si>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</si>
  <si>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</si>
  <si>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</si>
  <si>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</si>
  <si>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</si>
  <si>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</si>
  <si>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</si>
  <si>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</si>
  <si>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</si>
  <si>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</si>
  <si>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</si>
  <si>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</si>
  <si>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</si>
  <si>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</si>
  <si>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</si>
  <si>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</si>
  <si>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</si>
  <si>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</si>
  <si>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</si>
  <si>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</si>
  <si>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</si>
  <si>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</si>
  <si>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</si>
  <si>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</si>
  <si>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</si>
  <si>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</si>
  <si>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</si>
  <si>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</si>
  <si>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</si>
  <si>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</si>
  <si>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</si>
  <si>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</si>
  <si>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</si>
  <si>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</si>
  <si>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</si>
  <si>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</si>
  <si>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</si>
  <si>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</si>
  <si>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</si>
  <si>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</si>
  <si>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</si>
  <si>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</si>
  <si>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</si>
  <si>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</si>
  <si>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</si>
  <si>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</si>
  <si>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</si>
  <si>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</si>
  <si>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</si>
  <si>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</si>
  <si>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</si>
  <si>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</si>
  <si>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</si>
  <si>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</si>
  <si>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</si>
  <si>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</si>
  <si>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</si>
  <si>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</si>
  <si>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</si>
  <si>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</si>
  <si>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</si>
  <si>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</si>
  <si>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</si>
  <si>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</si>
  <si>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</si>
  <si>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</si>
  <si>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</si>
  <si>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</si>
  <si>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</si>
  <si>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</si>
  <si>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</si>
  <si>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</si>
  <si>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</si>
  <si>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</si>
  <si>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</si>
  <si>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</si>
  <si>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</si>
  <si>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</si>
  <si>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</si>
  <si>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</si>
  <si>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</si>
  <si>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</si>
  <si>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</si>
  <si>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</si>
  <si>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</si>
  <si>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</si>
  <si>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</si>
  <si>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</si>
  <si>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</si>
  <si>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</si>
  <si>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</si>
  <si>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</si>
  <si>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</si>
  <si>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</si>
  <si>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</si>
  <si>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</si>
  <si>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</si>
  <si>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</si>
  <si>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</si>
  <si>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</si>
  <si>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</si>
  <si>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</si>
  <si>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</si>
  <si>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</si>
  <si>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</si>
  <si>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</si>
  <si>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</si>
  <si>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</si>
  <si>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</si>
  <si>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</si>
  <si>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</si>
  <si>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</si>
  <si>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</si>
  <si>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</si>
  <si>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</si>
  <si>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</si>
  <si>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</si>
  <si>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</si>
  <si>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</si>
  <si>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</si>
  <si>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</si>
  <si>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</si>
  <si>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</si>
  <si>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</si>
  <si>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</si>
  <si>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</si>
  <si>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</si>
  <si>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</si>
  <si>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</si>
  <si>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</si>
  <si>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</si>
  <si>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</si>
  <si>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</si>
  <si>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</si>
  <si>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</si>
  <si>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</si>
  <si>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</si>
  <si>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</si>
  <si>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</si>
  <si>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</si>
  <si>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</si>
  <si>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</si>
  <si>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</si>
  <si>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</si>
  <si>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</si>
  <si>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</si>
  <si>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</si>
  <si>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</si>
  <si>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</si>
  <si>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</si>
  <si>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</si>
  <si>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</si>
  <si>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</si>
  <si>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</si>
  <si>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</si>
  <si>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</si>
  <si>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</si>
  <si>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</si>
  <si>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</si>
  <si>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</si>
  <si>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</si>
  <si>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</si>
  <si>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</si>
  <si>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</si>
  <si>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</si>
  <si>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</si>
  <si>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</si>
  <si>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</si>
  <si>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</si>
  <si>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</si>
  <si>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</si>
  <si>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</si>
  <si>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</si>
  <si>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</si>
  <si>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</si>
  <si>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</si>
  <si>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</si>
  <si>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</si>
  <si>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</si>
  <si>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</si>
  <si>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</si>
  <si>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</si>
  <si>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</si>
  <si>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</si>
  <si>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</si>
  <si>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</si>
  <si>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</si>
  <si>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</si>
  <si>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</si>
  <si>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</si>
  <si>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</si>
  <si>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</si>
  <si>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</si>
  <si>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</si>
  <si>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</si>
  <si>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</si>
  <si>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</si>
  <si>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</si>
  <si>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</si>
  <si>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</si>
  <si>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</si>
  <si>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</si>
  <si>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</si>
  <si>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</si>
  <si>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</si>
  <si>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</si>
  <si>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</si>
  <si>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</si>
  <si>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</si>
  <si>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</si>
  <si>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</si>
  <si>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</si>
  <si>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</si>
  <si>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</si>
  <si>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</si>
  <si>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</si>
  <si>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</si>
  <si>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</si>
  <si>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</si>
  <si>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</si>
  <si>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</si>
  <si>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</si>
  <si>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</si>
  <si>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</si>
  <si>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</si>
  <si>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</si>
  <si>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</si>
  <si>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</si>
  <si>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</si>
  <si>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</si>
  <si>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</si>
  <si>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</si>
  <si>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</si>
  <si>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</si>
  <si>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</si>
  <si>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</si>
  <si>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</si>
  <si>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</si>
  <si>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</si>
  <si>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</si>
  <si>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</si>
  <si>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</si>
  <si>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</si>
  <si>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</si>
  <si>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</si>
  <si>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</si>
  <si>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</si>
  <si>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</si>
  <si>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</si>
  <si>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</si>
  <si>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</si>
  <si>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</si>
  <si>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</si>
  <si>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</si>
  <si>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</si>
  <si>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</si>
  <si>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</si>
  <si>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</si>
  <si>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</si>
  <si>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</si>
  <si>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</si>
  <si>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</si>
  <si>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</si>
  <si>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</si>
  <si>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</si>
  <si>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</si>
  <si>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</si>
  <si>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</si>
  <si>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</si>
  <si>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</si>
  <si>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</si>
  <si>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</si>
  <si>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</si>
  <si>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</si>
  <si>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</si>
  <si>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</si>
  <si>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</si>
  <si>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</si>
  <si>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</si>
  <si>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</si>
  <si>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</si>
  <si>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</si>
  <si>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</si>
  <si>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</si>
  <si>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</si>
  <si>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</si>
  <si>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</si>
  <si>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</si>
  <si>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</si>
  <si>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</si>
  <si>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</si>
  <si>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</si>
  <si>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</si>
  <si>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</si>
  <si>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</si>
  <si>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</si>
  <si>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</si>
  <si>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</si>
  <si>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</si>
  <si>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</si>
  <si>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</si>
  <si>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</si>
  <si>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</si>
  <si>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</si>
  <si>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</si>
  <si>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</si>
  <si>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</si>
  <si>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</si>
  <si>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</si>
  <si>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</si>
  <si>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</si>
  <si>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</si>
  <si>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</si>
  <si>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</si>
  <si>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</si>
  <si>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</si>
  <si>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</si>
  <si>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</si>
  <si>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</si>
  <si>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</si>
  <si>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</si>
  <si>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</si>
  <si>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</si>
  <si>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</si>
  <si>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</si>
  <si>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</si>
  <si>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</si>
  <si>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</si>
  <si>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</si>
  <si>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</si>
  <si>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</si>
  <si>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</si>
  <si>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</si>
  <si>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</si>
  <si>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</si>
  <si>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</si>
  <si>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</si>
  <si>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</si>
  <si>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</si>
  <si>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</si>
  <si>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</si>
  <si>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</si>
  <si>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</si>
  <si>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</si>
  <si>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</si>
  <si>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</si>
  <si>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</si>
  <si>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</si>
  <si>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</si>
  <si>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</si>
  <si>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</si>
  <si>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</si>
  <si>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</si>
  <si>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</si>
  <si>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</si>
  <si>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</si>
  <si>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</si>
  <si>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</si>
  <si>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</si>
  <si>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</si>
  <si>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</si>
  <si>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</si>
  <si>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</si>
  <si>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</si>
  <si>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</si>
  <si>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</si>
  <si>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</si>
  <si>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</si>
  <si>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</si>
  <si>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</si>
  <si>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</si>
  <si>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</si>
  <si>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</si>
  <si>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</si>
  <si>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</si>
  <si>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</si>
  <si>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</si>
  <si>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</si>
  <si>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</si>
  <si>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</si>
  <si>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</si>
  <si>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</si>
  <si>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</si>
  <si>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</si>
  <si>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</si>
  <si>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</si>
  <si>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</si>
  <si>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</si>
  <si>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</si>
  <si>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</si>
  <si>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</si>
  <si>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</si>
  <si>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</si>
  <si>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</si>
  <si>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</si>
  <si>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</si>
  <si>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</si>
  <si>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</si>
  <si>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</si>
  <si>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</si>
  <si>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</si>
  <si>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</si>
  <si>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</si>
  <si>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</si>
  <si>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</si>
  <si>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</si>
  <si>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</si>
  <si>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</si>
  <si>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</si>
  <si>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</si>
  <si>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</si>
  <si>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</si>
  <si>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</si>
  <si>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</si>
  <si>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</si>
  <si>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</si>
  <si>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</si>
  <si>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</si>
  <si>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</si>
  <si>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</si>
  <si>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</si>
  <si>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</si>
  <si>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</si>
  <si>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</si>
  <si>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</si>
  <si>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</si>
  <si>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</si>
  <si>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</si>
  <si>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</si>
  <si>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</si>
  <si>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</si>
  <si>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</si>
  <si>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</si>
  <si>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</si>
  <si>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</si>
  <si>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</si>
  <si>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</si>
  <si>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</si>
  <si>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</si>
  <si>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</si>
  <si>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</si>
  <si>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</si>
  <si>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</si>
  <si>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</si>
  <si>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</si>
  <si>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</si>
  <si>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</si>
  <si>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</si>
  <si>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</si>
  <si>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</si>
  <si>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</si>
  <si>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</si>
  <si>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</si>
  <si>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</si>
  <si>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</si>
  <si>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</si>
  <si>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</si>
  <si>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</si>
  <si>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</si>
  <si>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</si>
  <si>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</si>
  <si>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</si>
  <si>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</si>
  <si>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</si>
  <si>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</si>
  <si>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</si>
  <si>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</si>
  <si>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</si>
  <si>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</si>
  <si>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</si>
  <si>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</si>
  <si>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</si>
  <si>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</si>
  <si>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</si>
  <si>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</si>
  <si>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</si>
  <si>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</si>
  <si>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</si>
  <si>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</si>
  <si>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</si>
  <si>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</si>
  <si>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</si>
  <si>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</si>
  <si>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</si>
  <si>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</si>
  <si>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</si>
  <si>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</si>
  <si>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</si>
  <si>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</si>
  <si>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</si>
  <si>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</si>
  <si>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</si>
  <si>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</si>
  <si>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</si>
  <si>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</si>
  <si>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</si>
  <si>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</si>
  <si>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</si>
  <si>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</si>
  <si>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</si>
  <si>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</si>
  <si>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</si>
  <si>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</si>
  <si>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</si>
  <si>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</si>
  <si>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</si>
  <si>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</si>
  <si>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</si>
  <si>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</si>
  <si>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</si>
  <si>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</si>
  <si>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</si>
  <si>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</si>
  <si>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</si>
  <si>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</si>
  <si>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</si>
  <si>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</si>
  <si>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</si>
  <si>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</si>
  <si>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</si>
  <si>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</si>
  <si>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</si>
  <si>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</si>
  <si>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</si>
  <si>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</si>
  <si>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</si>
  <si>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</si>
  <si>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</si>
  <si>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</si>
  <si>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</si>
  <si>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</si>
  <si>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</si>
  <si>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</si>
  <si>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</si>
  <si>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</si>
  <si>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</si>
  <si>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</si>
  <si>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</si>
  <si>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</si>
  <si>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</si>
  <si>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</si>
  <si>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</si>
  <si>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</si>
  <si>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</si>
  <si>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</si>
  <si>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</si>
  <si>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</si>
  <si>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</si>
  <si>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</si>
  <si>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</si>
  <si>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</si>
  <si>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</si>
  <si>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</si>
  <si>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</si>
  <si>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</si>
  <si>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</si>
  <si>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</si>
  <si>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</si>
  <si>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</si>
  <si>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</si>
  <si>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</si>
  <si>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</si>
  <si>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</si>
  <si>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</si>
  <si>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</si>
  <si>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</si>
  <si>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</si>
  <si>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</si>
  <si>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</si>
  <si>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</si>
  <si>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</si>
  <si>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</si>
  <si>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</si>
  <si>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</si>
  <si>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</si>
  <si>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</si>
  <si>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</si>
  <si>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</si>
  <si>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</si>
  <si>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</si>
  <si>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</si>
  <si>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</si>
  <si>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</si>
  <si>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</si>
  <si>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</si>
  <si>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</si>
  <si>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</si>
  <si>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</si>
  <si>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</si>
  <si>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</si>
  <si>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</si>
  <si>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</si>
  <si>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</si>
  <si>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</si>
  <si>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</si>
  <si>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</si>
  <si>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</si>
  <si>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</si>
  <si>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</si>
  <si>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</si>
  <si>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</si>
  <si>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</si>
  <si>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</si>
  <si>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</si>
  <si>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</si>
  <si>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</si>
  <si>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</si>
  <si>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</si>
  <si>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</si>
  <si>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</si>
  <si>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</si>
  <si>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</si>
  <si>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</si>
  <si>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</si>
  <si>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</si>
  <si>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</si>
  <si>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</si>
  <si>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</si>
  <si>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</si>
  <si>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</si>
  <si>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</si>
  <si>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</si>
  <si>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</si>
  <si>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</si>
  <si>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</si>
  <si>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</si>
  <si>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</si>
  <si>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</si>
  <si>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</si>
  <si>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</si>
  <si>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</si>
  <si>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</si>
  <si>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</si>
  <si>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</si>
  <si>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</si>
  <si>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</si>
  <si>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</si>
  <si>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</si>
  <si>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</si>
  <si>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</si>
  <si>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</si>
  <si>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</si>
  <si>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</si>
  <si>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</si>
  <si>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</si>
  <si>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</si>
  <si>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</si>
  <si>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</si>
  <si>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</si>
  <si>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</si>
  <si>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</si>
  <si>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</si>
  <si>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</si>
  <si>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</si>
  <si>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</si>
  <si>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</si>
  <si>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</si>
  <si>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</si>
  <si>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</si>
  <si>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</si>
  <si>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</si>
  <si>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</si>
  <si>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</si>
  <si>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</si>
  <si>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</si>
  <si>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</si>
  <si>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</si>
  <si>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</si>
  <si>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</si>
  <si>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</si>
  <si>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</si>
  <si>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</si>
  <si>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</si>
  <si>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</si>
  <si>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</si>
  <si>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</si>
  <si>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</si>
  <si>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</si>
  <si>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</si>
  <si>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</si>
  <si>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</si>
  <si>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</si>
  <si>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</si>
  <si>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</si>
  <si>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</si>
  <si>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</si>
  <si>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</si>
  <si>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</si>
  <si>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</si>
  <si>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</si>
  <si>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</si>
  <si>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</si>
  <si>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</si>
  <si>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</si>
  <si>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</si>
  <si>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</si>
  <si>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</si>
  <si>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</si>
  <si>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</si>
  <si>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</si>
  <si>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</si>
  <si>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</si>
  <si>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</si>
  <si>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</si>
  <si>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</si>
  <si>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</si>
  <si>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</si>
  <si>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</si>
  <si>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</si>
  <si>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</si>
  <si>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</si>
  <si>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</si>
  <si>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</si>
  <si>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</si>
  <si>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</si>
  <si>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</si>
  <si>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</si>
  <si>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</si>
  <si>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</si>
  <si>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</si>
  <si>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</si>
  <si>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</si>
  <si>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</si>
  <si>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</si>
  <si>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</si>
  <si>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</si>
  <si>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</si>
  <si>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</si>
  <si>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</si>
  <si>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</si>
  <si>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</si>
  <si>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</si>
  <si>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</si>
  <si>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</si>
  <si>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</si>
  <si>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</si>
  <si>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</si>
  <si>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</si>
  <si>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</si>
  <si>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</si>
  <si>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</si>
  <si>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</si>
  <si>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</si>
  <si>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</si>
  <si>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</si>
  <si>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</si>
  <si>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</si>
  <si>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</si>
  <si>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</si>
  <si>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</si>
  <si>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</si>
  <si>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</si>
  <si>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</si>
  <si>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</si>
  <si>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</si>
  <si>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</si>
  <si>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</si>
  <si>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</si>
  <si>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</si>
  <si>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</si>
  <si>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</si>
  <si>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</si>
  <si>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</si>
  <si>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</si>
  <si>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</si>
  <si>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</si>
  <si>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</si>
  <si>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</si>
  <si>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</si>
  <si>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</si>
  <si>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</si>
  <si>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</si>
  <si>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</si>
  <si>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</si>
  <si>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</si>
  <si>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</si>
  <si>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</si>
  <si>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</si>
  <si>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</si>
  <si>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</si>
  <si>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</si>
  <si>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</si>
  <si>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</si>
  <si>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</si>
  <si>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</si>
  <si>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</si>
  <si>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</si>
  <si>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</si>
  <si>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</si>
  <si>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</si>
  <si>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</si>
  <si>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</si>
  <si>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</si>
  <si>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</si>
  <si>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</si>
  <si>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</si>
  <si>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</si>
  <si>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</si>
  <si>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</si>
  <si>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</si>
  <si>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</si>
  <si>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</si>
  <si>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</si>
  <si>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</si>
  <si>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</si>
  <si>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</si>
  <si>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</si>
  <si>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</si>
  <si>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</si>
  <si>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</si>
  <si>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</si>
  <si>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</si>
  <si>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</si>
  <si>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</si>
  <si>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</si>
  <si>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</si>
  <si>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</si>
  <si>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</si>
  <si>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</si>
  <si>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</si>
  <si>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</si>
  <si>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</si>
  <si>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</si>
  <si>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</si>
  <si>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</si>
  <si>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</si>
  <si>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</si>
  <si>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</si>
  <si>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</si>
  <si>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</si>
  <si>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</si>
  <si>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</si>
  <si>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</si>
  <si>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</si>
  <si>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</si>
  <si>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</si>
  <si>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</si>
  <si>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</si>
  <si>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</si>
  <si>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</si>
  <si>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</si>
  <si>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</si>
  <si>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</si>
  <si>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</si>
  <si>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</si>
  <si>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</si>
  <si>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</si>
  <si>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</si>
  <si>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</si>
  <si>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</si>
  <si>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</si>
  <si>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</si>
  <si>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</si>
  <si>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</si>
  <si>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</si>
  <si>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</si>
  <si>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</si>
  <si>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</si>
  <si>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</si>
  <si>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</si>
  <si>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</si>
  <si>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</si>
  <si>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</si>
  <si>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</si>
  <si>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</si>
  <si>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</si>
  <si>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</si>
  <si>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</si>
  <si>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</si>
  <si>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</si>
  <si>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</si>
  <si>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</si>
  <si>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</si>
  <si>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</si>
  <si>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</si>
  <si>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</si>
  <si>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</si>
  <si>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</si>
  <si>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</si>
  <si>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</si>
  <si>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</si>
  <si>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</si>
  <si>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</si>
  <si>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</si>
  <si>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</si>
  <si>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</si>
  <si>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</si>
  <si>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</si>
  <si>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</si>
  <si>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</si>
  <si>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</si>
  <si>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</si>
  <si>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</si>
  <si>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</si>
  <si>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</si>
  <si>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</si>
  <si>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</si>
  <si>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</si>
  <si>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</si>
  <si>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</si>
  <si>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</si>
  <si>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</si>
  <si>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</si>
  <si>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</si>
  <si>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</si>
  <si>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</si>
  <si>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</si>
  <si>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</si>
  <si>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</si>
  <si>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</si>
  <si>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</si>
  <si>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</si>
  <si>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</si>
  <si>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</si>
  <si>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</si>
  <si>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</si>
  <si>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</si>
  <si>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</si>
  <si>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</si>
  <si>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</si>
  <si>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</si>
  <si>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</si>
  <si>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</si>
  <si>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</si>
  <si>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</si>
  <si>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</si>
  <si>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</si>
  <si>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</si>
  <si>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</si>
  <si>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</si>
  <si>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</si>
  <si>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</si>
  <si>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</si>
  <si>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</si>
  <si>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</si>
  <si>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</si>
  <si>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</si>
  <si>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</si>
  <si>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</si>
  <si>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</si>
  <si>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</si>
  <si>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</si>
  <si>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</si>
  <si>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</si>
  <si>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</si>
  <si>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</si>
  <si>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</si>
  <si>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</si>
  <si>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</si>
  <si>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</si>
  <si>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</si>
  <si>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</si>
  <si>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</si>
  <si>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</si>
  <si>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</si>
  <si>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</si>
  <si>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</si>
  <si>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</si>
  <si>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</si>
  <si>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</si>
  <si>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</si>
  <si>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</si>
  <si>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</si>
  <si>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</si>
  <si>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</si>
  <si>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</si>
  <si>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</si>
  <si>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</si>
  <si>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</si>
  <si>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</si>
  <si>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</si>
  <si>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</si>
  <si>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</si>
  <si>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</si>
  <si>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</si>
  <si>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</si>
  <si>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</si>
  <si>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</si>
  <si>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</si>
  <si>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</si>
  <si>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</si>
  <si>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</si>
  <si>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</si>
  <si>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</si>
  <si>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</si>
  <si>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</si>
  <si>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</si>
  <si>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</si>
  <si>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</si>
  <si>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</si>
  <si>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</si>
  <si>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</si>
  <si>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</si>
  <si>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</si>
  <si>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</si>
  <si>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</si>
  <si>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</si>
  <si>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</si>
  <si>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</si>
  <si>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</si>
  <si>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</si>
  <si>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</si>
  <si>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</si>
  <si>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</si>
  <si>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</si>
  <si>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</si>
  <si>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</si>
  <si>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</si>
  <si>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</si>
  <si>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</si>
  <si>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</si>
  <si>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</si>
  <si>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</si>
  <si>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</si>
  <si>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</si>
  <si>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</si>
  <si>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</si>
  <si>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</si>
  <si>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</si>
  <si>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</si>
  <si>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</si>
  <si>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</si>
  <si>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</si>
  <si>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</si>
  <si>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</si>
  <si>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</si>
  <si>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</si>
  <si>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</si>
  <si>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</si>
  <si>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</si>
  <si>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</si>
  <si>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</si>
  <si>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</si>
  <si>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</si>
  <si>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</si>
  <si>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</si>
  <si>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</si>
  <si>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</si>
  <si>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</si>
  <si>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</si>
  <si>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</si>
  <si>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</si>
  <si>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</si>
  <si>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</si>
  <si>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</si>
  <si>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</si>
  <si>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</si>
  <si>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</si>
  <si>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</si>
  <si>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</si>
  <si>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</si>
  <si>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</si>
  <si>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</si>
  <si>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</si>
  <si>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</si>
  <si>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</si>
  <si>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</si>
  <si>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</si>
  <si>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</si>
  <si>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</si>
  <si>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</si>
  <si>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</si>
  <si>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</si>
  <si>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</si>
  <si>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</si>
  <si>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</si>
  <si>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</si>
  <si>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</si>
  <si>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</si>
  <si>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</si>
  <si>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</si>
  <si>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</si>
  <si>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</si>
  <si>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</si>
  <si>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</si>
  <si>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</si>
  <si>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</si>
  <si>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</si>
  <si>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</si>
  <si>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</si>
  <si>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</si>
  <si>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</si>
  <si>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</si>
  <si>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</si>
  <si>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</si>
  <si>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</si>
  <si>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</si>
  <si>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</si>
  <si>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</si>
  <si>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</si>
  <si>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</si>
  <si>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</si>
  <si>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</si>
  <si>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</si>
  <si>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</si>
  <si>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</si>
  <si>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</si>
  <si>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</si>
  <si>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</si>
  <si>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</si>
  <si>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</si>
  <si>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</si>
  <si>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</si>
  <si>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</si>
  <si>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</si>
  <si>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</si>
  <si>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</si>
  <si>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</si>
  <si>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</si>
  <si>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</si>
  <si>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</si>
  <si>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</si>
  <si>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</si>
  <si>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</si>
  <si>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</si>
  <si>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</si>
  <si>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</si>
  <si>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</si>
  <si>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</si>
  <si>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</si>
  <si>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</si>
  <si>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</si>
  <si>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</si>
  <si>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</si>
  <si>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</si>
  <si>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</si>
  <si>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</si>
  <si>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</si>
  <si>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</si>
  <si>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</si>
  <si>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</si>
  <si>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</si>
  <si>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</si>
  <si>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</si>
  <si>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</si>
  <si>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</si>
  <si>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</si>
  <si>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</si>
  <si>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</si>
  <si>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</si>
  <si>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</si>
  <si>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</si>
  <si>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</si>
  <si>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</si>
  <si>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</si>
  <si>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</si>
  <si>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</si>
  <si>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</si>
  <si>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</si>
  <si>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</si>
  <si>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</si>
  <si>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</si>
  <si>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</si>
  <si>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</si>
  <si>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</si>
  <si>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</si>
  <si>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</si>
  <si>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</si>
  <si>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</si>
  <si>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</si>
  <si>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</si>
  <si>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</si>
  <si>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</si>
  <si>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</si>
  <si>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</si>
  <si>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</si>
  <si>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</si>
  <si>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</si>
  <si>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</si>
  <si>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</si>
  <si>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</si>
  <si>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</si>
  <si>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</si>
  <si>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</si>
  <si>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</si>
  <si>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</si>
  <si>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</si>
  <si>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</si>
  <si>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</si>
  <si>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</si>
  <si>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</si>
  <si>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</si>
  <si>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</si>
  <si>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</si>
  <si>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</si>
  <si>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</si>
  <si>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</si>
  <si>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</si>
  <si>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</si>
  <si>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</si>
  <si>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</si>
  <si>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</si>
  <si>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</si>
  <si>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</si>
  <si>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</si>
  <si>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</si>
  <si>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</si>
  <si>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</si>
  <si>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</si>
  <si>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</si>
  <si>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</si>
  <si>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</si>
  <si>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</si>
  <si>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</si>
  <si>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</si>
  <si>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</si>
  <si>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</si>
  <si>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</si>
  <si>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</si>
  <si>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</si>
  <si>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</si>
  <si>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</si>
  <si>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</si>
  <si>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</si>
  <si>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</si>
  <si>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</si>
  <si>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</si>
  <si>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</si>
  <si>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</si>
  <si>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</si>
  <si>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</si>
  <si>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</si>
  <si>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</si>
  <si>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</si>
  <si>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</si>
  <si>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</si>
  <si>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</si>
  <si>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</si>
  <si>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</si>
  <si>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</si>
  <si>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</si>
  <si>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</si>
  <si>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</si>
  <si>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</si>
  <si>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</si>
  <si>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</si>
  <si>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</si>
  <si>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</si>
  <si>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</si>
  <si>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</si>
  <si>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</si>
  <si>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</si>
  <si>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</si>
  <si>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</si>
  <si>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</si>
  <si>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</si>
  <si>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</si>
  <si>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</si>
  <si>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</si>
  <si>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</si>
  <si>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</si>
  <si>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</si>
  <si>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</si>
  <si>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</si>
  <si>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</si>
  <si>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</si>
  <si>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</si>
  <si>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</si>
  <si>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</si>
  <si>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</si>
  <si>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</si>
  <si>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</si>
  <si>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</si>
  <si>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</si>
  <si>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</si>
  <si>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</si>
  <si>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</si>
  <si>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</si>
  <si>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</si>
  <si>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</si>
  <si>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</si>
  <si>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</si>
  <si>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</si>
  <si>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</si>
  <si>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</si>
  <si>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</si>
  <si>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</si>
  <si>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</si>
  <si>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</si>
  <si>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</si>
  <si>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</si>
  <si>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</si>
  <si>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</si>
  <si>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</si>
  <si>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</si>
  <si>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</si>
  <si>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</si>
  <si>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</si>
  <si>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</si>
  <si>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</si>
  <si>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</si>
  <si>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</si>
  <si>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</si>
  <si>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</si>
  <si>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</si>
  <si>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</si>
  <si>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</si>
  <si>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</si>
  <si>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</si>
  <si>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</si>
  <si>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</si>
  <si>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</si>
  <si>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</si>
  <si>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</si>
  <si>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</si>
  <si>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</si>
  <si>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</si>
  <si>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</si>
  <si>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</si>
  <si>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</si>
  <si>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</si>
  <si>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</si>
  <si>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</si>
  <si>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</si>
  <si>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</si>
  <si>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</si>
  <si>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</si>
  <si>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</si>
  <si>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</si>
  <si>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</si>
  <si>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</si>
  <si>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</si>
  <si>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</si>
  <si>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</si>
  <si>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</si>
  <si>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</si>
  <si>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</si>
  <si>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</si>
  <si>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</si>
  <si>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</si>
  <si>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</si>
  <si>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</si>
  <si>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</si>
  <si>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</si>
  <si>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</si>
  <si>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</si>
  <si>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</si>
  <si>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</si>
  <si>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</si>
  <si>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</si>
  <si>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</si>
  <si>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</si>
  <si>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</si>
  <si>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</si>
  <si>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</si>
  <si>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</si>
  <si>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</si>
  <si>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</si>
  <si>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</si>
  <si>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</si>
  <si>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</si>
  <si>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</si>
  <si>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</si>
  <si>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</si>
  <si>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</si>
  <si>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</si>
  <si>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</si>
  <si>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</si>
  <si>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</si>
  <si>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</si>
  <si>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</si>
  <si>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</si>
  <si>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</si>
  <si>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</si>
  <si>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</si>
  <si>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</si>
  <si>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</si>
  <si>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</si>
  <si>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</si>
  <si>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</si>
  <si>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</si>
  <si>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</si>
  <si>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</si>
  <si>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</si>
  <si>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</si>
  <si>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</si>
  <si>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</si>
  <si>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</si>
  <si>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</si>
  <si>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</si>
  <si>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</si>
  <si>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</si>
  <si>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</si>
  <si>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</si>
  <si>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</si>
  <si>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</si>
  <si>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</si>
  <si>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</si>
  <si>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</si>
  <si>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</si>
  <si>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</si>
  <si>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</si>
  <si>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</si>
  <si>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</si>
  <si>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</si>
  <si>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</si>
  <si>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</si>
  <si>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</si>
  <si>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</si>
  <si>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</si>
  <si>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</si>
  <si>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</si>
  <si>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</si>
  <si>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</si>
  <si>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</si>
  <si>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</si>
  <si>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</si>
  <si>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</si>
  <si>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</si>
  <si>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</si>
  <si>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</si>
  <si>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</si>
  <si>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</si>
  <si>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</si>
  <si>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</si>
  <si>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</si>
  <si>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</si>
  <si>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</si>
  <si>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</si>
  <si>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</si>
  <si>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</si>
  <si>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</si>
  <si>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</si>
  <si>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</si>
  <si>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</si>
  <si>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</si>
  <si>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</si>
  <si>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</si>
  <si>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</si>
  <si>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</si>
  <si>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</si>
  <si>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</si>
  <si>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</si>
  <si>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</si>
  <si>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</si>
  <si>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</si>
  <si>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</si>
  <si>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</si>
  <si>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</si>
  <si>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</si>
  <si>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</si>
  <si>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</si>
  <si>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</si>
  <si>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</si>
  <si>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</si>
  <si>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</si>
  <si>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</si>
  <si>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</si>
  <si>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</si>
  <si>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</si>
  <si>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</si>
  <si>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</si>
  <si>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</si>
  <si>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</si>
  <si>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</si>
  <si>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</si>
  <si>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</si>
  <si>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</si>
  <si>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</si>
  <si>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</si>
  <si>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</si>
  <si>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</si>
  <si>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</si>
  <si>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</si>
  <si>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</si>
  <si>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</si>
  <si>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</si>
  <si>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</si>
  <si>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</si>
  <si>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</si>
  <si>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</si>
  <si>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</si>
  <si>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</si>
  <si>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</si>
  <si>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</si>
  <si>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</si>
  <si>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</si>
  <si>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</si>
  <si>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</si>
  <si>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</si>
  <si>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</si>
  <si>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</si>
  <si>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</si>
  <si>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</si>
  <si>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</si>
  <si>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</si>
  <si>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</si>
  <si>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</si>
  <si>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</si>
  <si>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</si>
  <si>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</si>
  <si>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</si>
  <si>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</si>
  <si>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</si>
  <si>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</si>
  <si>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</si>
  <si>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</si>
  <si>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</si>
  <si>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</si>
  <si>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</si>
  <si>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</si>
  <si>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</si>
  <si>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</si>
  <si>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</si>
  <si>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</si>
  <si>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</si>
  <si>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</si>
  <si>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</si>
  <si>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</si>
  <si>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</si>
  <si>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</si>
  <si>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</si>
  <si>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</si>
  <si>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</si>
  <si>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</si>
  <si>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</si>
  <si>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</si>
  <si>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</si>
  <si>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</si>
  <si>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</si>
  <si>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</si>
  <si>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</si>
  <si>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</si>
  <si>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</si>
  <si>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</si>
  <si>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</si>
  <si>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</si>
  <si>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</si>
  <si>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</si>
  <si>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</si>
  <si>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</si>
  <si>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</si>
  <si>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</si>
  <si>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</si>
  <si>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</si>
  <si>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</si>
  <si>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</si>
  <si>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</si>
  <si>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</si>
  <si>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</si>
  <si>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</si>
  <si>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</si>
  <si>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</si>
  <si>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</si>
  <si>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</si>
  <si>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</si>
  <si>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</si>
  <si>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</si>
  <si>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</si>
  <si>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</si>
  <si>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</si>
  <si>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</si>
  <si>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</si>
  <si>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</si>
  <si>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</si>
  <si>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</si>
  <si>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</si>
  <si>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</si>
  <si>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</si>
  <si>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</si>
  <si>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</si>
  <si>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</si>
  <si>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</si>
  <si>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</si>
  <si>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</si>
  <si>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</si>
  <si>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</si>
  <si>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</si>
  <si>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</si>
  <si>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</si>
  <si>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</si>
  <si>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</si>
  <si>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</si>
  <si>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</si>
  <si>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</si>
  <si>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</si>
  <si>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</si>
  <si>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</si>
  <si>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</si>
  <si>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</si>
  <si>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</si>
  <si>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</si>
  <si>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</si>
  <si>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</si>
  <si>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</si>
  <si>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</si>
  <si>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</si>
  <si>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</si>
  <si>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</si>
  <si>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</si>
  <si>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</si>
  <si>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</si>
  <si>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</si>
  <si>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</si>
  <si>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</si>
  <si>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</si>
  <si>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</si>
  <si>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</si>
  <si>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</si>
  <si>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</si>
  <si>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</si>
  <si>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</si>
  <si>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</si>
  <si>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</si>
  <si>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</si>
  <si>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</si>
  <si>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</si>
  <si>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</si>
  <si>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</si>
  <si>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</si>
  <si>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</si>
  <si>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</si>
  <si>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</si>
  <si>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</si>
  <si>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</si>
  <si>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</si>
  <si>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</si>
  <si>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</si>
  <si>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</si>
  <si>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</si>
  <si>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</si>
  <si>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</si>
  <si>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</si>
  <si>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</si>
  <si>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</si>
  <si>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</si>
  <si>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</si>
  <si>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</si>
  <si>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</si>
  <si>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</si>
  <si>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</si>
  <si>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</si>
  <si>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</si>
  <si>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</si>
  <si>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</si>
  <si>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</si>
  <si>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</si>
  <si>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</si>
  <si>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</si>
  <si>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</si>
  <si>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</si>
  <si>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</si>
  <si>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</si>
  <si>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</si>
  <si>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</si>
  <si>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</si>
  <si>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</si>
  <si>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</si>
  <si>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</si>
  <si>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</si>
  <si>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</si>
  <si>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</si>
  <si>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</si>
  <si>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</si>
  <si>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</si>
  <si>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</si>
  <si>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</si>
  <si>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</si>
  <si>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</si>
  <si>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</si>
  <si>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</si>
  <si>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</si>
  <si>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</si>
  <si>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</si>
  <si>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</si>
  <si>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</si>
  <si>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</si>
  <si>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</si>
  <si>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</si>
  <si>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</si>
  <si>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</si>
  <si>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</si>
  <si>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</si>
  <si>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</si>
  <si>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</si>
  <si>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</si>
  <si>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</si>
  <si>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</si>
  <si>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</si>
  <si>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</si>
  <si>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</si>
  <si>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</si>
  <si>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</si>
  <si>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</si>
  <si>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</si>
  <si>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</si>
  <si>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</si>
  <si>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</si>
  <si>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</si>
  <si>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</si>
  <si>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</si>
  <si>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</si>
  <si>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</si>
  <si>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</si>
  <si>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</si>
  <si>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</si>
  <si>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</si>
  <si>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</si>
  <si>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</si>
  <si>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</si>
  <si>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</si>
  <si>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</si>
  <si>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</si>
  <si>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</si>
  <si>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</si>
  <si>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</si>
  <si>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</si>
  <si>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</si>
  <si>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</si>
  <si>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</si>
  <si>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</si>
  <si>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</si>
  <si>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</si>
  <si>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</si>
  <si>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</si>
  <si>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</si>
  <si>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</si>
  <si>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</si>
  <si>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</si>
  <si>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</si>
  <si>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</si>
  <si>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</si>
  <si>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</si>
  <si>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</si>
  <si>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</si>
  <si>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</si>
  <si>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</si>
  <si>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</si>
  <si>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</si>
  <si>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</si>
  <si>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</si>
  <si>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</si>
  <si>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</si>
  <si>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</si>
  <si>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</si>
  <si>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</si>
  <si>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</si>
  <si>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</si>
  <si>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</si>
  <si>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</si>
  <si>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</si>
  <si>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</si>
  <si>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</si>
  <si>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</si>
  <si>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</si>
  <si>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</si>
  <si>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</si>
  <si>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</si>
  <si>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</si>
  <si>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</si>
  <si>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</si>
  <si>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</si>
  <si>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</si>
  <si>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</si>
  <si>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</si>
  <si>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</si>
  <si>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</si>
  <si>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</si>
  <si>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</si>
  <si>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</si>
  <si>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</si>
  <si>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</si>
  <si>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</si>
  <si>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</si>
  <si>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</si>
  <si>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</si>
  <si>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</si>
  <si>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</si>
  <si>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</si>
  <si>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</si>
  <si>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</si>
  <si>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</si>
  <si>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</si>
  <si>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</si>
  <si>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</si>
  <si>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</si>
  <si>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</si>
  <si>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</si>
  <si>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</si>
  <si>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</si>
  <si>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</si>
  <si>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</si>
  <si>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</si>
  <si>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</si>
  <si>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</si>
  <si>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</si>
  <si>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</si>
  <si>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</si>
  <si>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</si>
  <si>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</si>
  <si>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</si>
  <si>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</si>
  <si>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</si>
  <si>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</si>
  <si>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</si>
  <si>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</si>
  <si>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</si>
  <si>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</si>
  <si>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</si>
  <si>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</si>
  <si>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</si>
  <si>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</si>
  <si>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</si>
  <si>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</si>
  <si>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</si>
  <si>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</si>
  <si>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</si>
  <si>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</si>
  <si>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</si>
  <si>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</si>
  <si>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</si>
  <si>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</si>
  <si>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</si>
  <si>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</si>
  <si>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</si>
  <si>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</si>
  <si>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</si>
  <si>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</si>
  <si>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</si>
  <si>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</si>
  <si>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</si>
  <si>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</si>
  <si>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</si>
  <si>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</si>
  <si>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</si>
  <si>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</si>
  <si>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</si>
  <si>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</si>
  <si>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</si>
  <si>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</si>
  <si>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</si>
  <si>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</si>
  <si>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</si>
  <si>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</si>
  <si>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</si>
  <si>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</si>
  <si>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</si>
  <si>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</si>
  <si>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</si>
  <si>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</si>
  <si>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</si>
  <si>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</si>
  <si>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</si>
  <si>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</si>
  <si>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</si>
  <si>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</si>
  <si>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</si>
  <si>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</si>
  <si>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</si>
  <si>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</si>
  <si>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</si>
  <si>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</si>
  <si>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</si>
  <si>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</si>
  <si>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</si>
  <si>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</si>
  <si>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</si>
  <si>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</si>
  <si>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</si>
  <si>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</si>
  <si>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</si>
  <si>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</si>
  <si>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</si>
  <si>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</si>
  <si>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</si>
  <si>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</si>
  <si>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</si>
  <si>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</si>
  <si>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</si>
  <si>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</si>
  <si>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</si>
  <si>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</si>
  <si>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</si>
  <si>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</si>
  <si>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</si>
  <si>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</si>
  <si>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</si>
  <si>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</si>
  <si>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</si>
  <si>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</si>
  <si>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</si>
  <si>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</si>
  <si>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</si>
  <si>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</si>
  <si>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</si>
  <si>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</si>
  <si>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</si>
  <si>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</si>
  <si>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</si>
  <si>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</si>
  <si>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</si>
  <si>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</si>
  <si>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</si>
  <si>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</si>
  <si>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</si>
  <si>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</si>
  <si>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</si>
  <si>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</si>
  <si>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</si>
  <si>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</si>
  <si>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</si>
  <si>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</si>
  <si>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</si>
  <si>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</si>
  <si>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</si>
  <si>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</si>
  <si>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</si>
  <si>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</si>
  <si>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</si>
  <si>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</si>
  <si>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</si>
  <si>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</si>
  <si>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</si>
  <si>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</si>
  <si>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</si>
  <si>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</si>
  <si>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</si>
  <si>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</si>
  <si>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</si>
  <si>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</si>
  <si>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</si>
  <si>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</si>
  <si>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</si>
  <si>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</si>
  <si>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</si>
  <si>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</si>
  <si>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</si>
  <si>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</si>
  <si>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</si>
  <si>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</si>
  <si>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</si>
  <si>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</si>
  <si>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</si>
  <si>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</si>
  <si>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</si>
  <si>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</si>
  <si>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</si>
  <si>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</si>
  <si>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</si>
  <si>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</si>
  <si>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</si>
  <si>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</si>
  <si>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</si>
  <si>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</si>
  <si>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</si>
  <si>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</si>
  <si>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</si>
  <si>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</si>
  <si>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</si>
  <si>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</si>
  <si>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</si>
  <si>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</si>
  <si>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</si>
  <si>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</si>
  <si>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</si>
  <si>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</si>
  <si>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</si>
  <si>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</si>
  <si>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</si>
  <si>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</si>
  <si>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</si>
  <si>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</si>
  <si>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</si>
  <si>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</si>
  <si>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</si>
  <si>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</si>
  <si>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</si>
  <si>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</si>
  <si>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</si>
  <si>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</si>
  <si>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</si>
  <si>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</si>
  <si>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</si>
  <si>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</si>
  <si>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</si>
  <si>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</si>
  <si>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</si>
  <si>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</si>
  <si>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</si>
  <si>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</si>
  <si>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</si>
  <si>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</si>
  <si>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</si>
  <si>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</si>
  <si>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</si>
  <si>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</si>
  <si>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</si>
  <si>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</si>
  <si>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</si>
  <si>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</si>
  <si>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</si>
  <si>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</si>
  <si>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</si>
  <si>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</si>
  <si>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</si>
  <si>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</si>
  <si>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</si>
  <si>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</si>
  <si>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</si>
  <si>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</si>
  <si>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</si>
  <si>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</si>
  <si>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</si>
  <si>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</si>
  <si>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</si>
  <si>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</si>
  <si>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</si>
  <si>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</si>
  <si>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</si>
  <si>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</si>
  <si>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</si>
  <si>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</si>
  <si>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</si>
  <si>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</si>
  <si>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</si>
  <si>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</si>
  <si>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</si>
  <si>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</si>
  <si>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</si>
  <si>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</si>
  <si>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</si>
  <si>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</si>
  <si>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</si>
  <si>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</si>
  <si>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</si>
  <si>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</si>
  <si>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</si>
  <si>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</si>
  <si>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</si>
  <si>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</si>
  <si>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</si>
  <si>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</si>
  <si>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</si>
  <si>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</si>
  <si>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</si>
  <si>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</si>
  <si>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</si>
  <si>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</si>
  <si>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</si>
  <si>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</si>
  <si>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</si>
  <si>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</si>
  <si>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</si>
  <si>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</si>
  <si>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</si>
  <si>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</si>
  <si>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</si>
  <si>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</si>
  <si>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</si>
  <si>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</si>
  <si>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</si>
  <si>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</si>
  <si>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</si>
  <si>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</si>
  <si>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</si>
  <si>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</si>
  <si>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</si>
  <si>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</si>
  <si>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</si>
  <si>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</si>
  <si>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</si>
  <si>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</si>
  <si>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</si>
  <si>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</si>
  <si>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</si>
  <si>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</si>
  <si>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</si>
  <si>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</si>
  <si>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</si>
  <si>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</si>
  <si>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</si>
  <si>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</si>
  <si>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</si>
  <si>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</si>
  <si>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</si>
  <si>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</si>
  <si>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</si>
  <si>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</si>
  <si>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</si>
  <si>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</si>
  <si>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</si>
  <si>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</si>
  <si>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</si>
  <si>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</si>
  <si>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</si>
  <si>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</si>
  <si>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</si>
  <si>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</si>
  <si>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</si>
  <si>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</si>
  <si>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</si>
  <si>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</si>
  <si>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</si>
  <si>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</si>
  <si>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</si>
  <si>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</si>
  <si>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</si>
  <si>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</si>
  <si>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</si>
  <si>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</si>
  <si>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</si>
  <si>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</si>
  <si>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</si>
  <si>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</si>
  <si>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</si>
  <si>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</si>
  <si>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</si>
  <si>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</si>
  <si>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</si>
  <si>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</si>
  <si>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</si>
  <si>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</si>
  <si>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</si>
  <si>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</si>
  <si>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</si>
  <si>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</si>
  <si>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</si>
  <si>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</si>
  <si>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</si>
  <si>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</si>
  <si>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</si>
  <si>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</si>
  <si>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</si>
  <si>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</si>
  <si>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</si>
  <si>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</si>
  <si>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</si>
  <si>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</si>
  <si>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</si>
  <si>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</si>
  <si>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</si>
  <si>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</si>
  <si>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</si>
  <si>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</si>
  <si>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</si>
  <si>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</si>
  <si>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</si>
  <si>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</si>
  <si>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</si>
  <si>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</si>
  <si>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</si>
  <si>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</si>
  <si>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</si>
  <si>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</si>
  <si>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</si>
  <si>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</si>
  <si>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</si>
  <si>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</si>
  <si>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</si>
  <si>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</si>
  <si>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</si>
  <si>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</si>
  <si>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</si>
  <si>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</si>
  <si>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</si>
  <si>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</si>
  <si>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</si>
  <si>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</si>
  <si>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</si>
  <si>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</si>
  <si>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</si>
  <si>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</si>
  <si>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</si>
  <si>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</si>
  <si>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</si>
  <si>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</si>
  <si>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</si>
  <si>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</si>
  <si>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</si>
  <si>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</si>
  <si>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</si>
  <si>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</si>
  <si>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</si>
  <si>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</si>
  <si>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</si>
  <si>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</si>
  <si>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</si>
  <si>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</si>
  <si>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</si>
  <si>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</si>
  <si>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</si>
  <si>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</si>
  <si>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</si>
  <si>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</si>
  <si>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</si>
  <si>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</si>
  <si>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</si>
  <si>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</si>
  <si>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</si>
  <si>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</si>
  <si>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</si>
  <si>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</si>
  <si>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</si>
  <si>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</si>
  <si>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</si>
  <si>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</si>
  <si>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</si>
  <si>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</si>
  <si>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</si>
  <si>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</si>
  <si>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</si>
  <si>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</si>
  <si>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</si>
  <si>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</si>
  <si>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</si>
  <si>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</si>
  <si>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</si>
  <si>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</si>
  <si>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</si>
  <si>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</si>
  <si>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</si>
  <si>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</si>
  <si>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</si>
  <si>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</si>
  <si>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</si>
  <si>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</si>
  <si>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</si>
  <si>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</si>
  <si>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</si>
  <si>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</si>
  <si>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</si>
  <si>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</si>
  <si>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</si>
  <si>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</si>
  <si>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</si>
  <si>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</si>
  <si>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</si>
  <si>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</si>
  <si>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</si>
  <si>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</si>
  <si>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</si>
  <si>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</si>
  <si>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</si>
  <si>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</si>
  <si>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</si>
  <si>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</si>
  <si>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</si>
  <si>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</si>
  <si>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</si>
  <si>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</si>
  <si>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</si>
  <si>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</si>
  <si>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</si>
  <si>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</si>
  <si>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</si>
  <si>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</si>
  <si>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</si>
  <si>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</si>
  <si>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</si>
  <si>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</si>
  <si>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</si>
  <si>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</si>
  <si>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</si>
  <si>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</si>
  <si>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</si>
  <si>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</si>
  <si>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</si>
  <si>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</si>
  <si>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</si>
  <si>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</si>
  <si>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</si>
  <si>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</si>
  <si>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</si>
  <si>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</si>
  <si>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</si>
  <si>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</si>
  <si>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</si>
  <si>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</si>
  <si>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</si>
  <si>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</si>
  <si>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</si>
  <si>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</si>
  <si>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</si>
  <si>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</si>
  <si>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</si>
  <si>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</si>
  <si>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</si>
  <si>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</si>
  <si>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</si>
  <si>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</si>
  <si>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</si>
  <si>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</si>
  <si>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</si>
  <si>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</si>
  <si>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</si>
  <si>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</si>
  <si>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</si>
  <si>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</si>
  <si>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</si>
  <si>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</si>
  <si>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</si>
  <si>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</si>
  <si>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</si>
  <si>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</si>
  <si>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</si>
  <si>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</si>
  <si>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</si>
  <si>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</si>
  <si>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</si>
  <si>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</si>
  <si>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</si>
  <si>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</si>
  <si>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</si>
  <si>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</si>
  <si>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</si>
  <si>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</si>
  <si>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</si>
  <si>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</si>
  <si>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</si>
  <si>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</si>
  <si>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</si>
  <si>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</si>
  <si>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</si>
  <si>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</si>
  <si>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</si>
  <si>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</si>
  <si>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</si>
  <si>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</si>
  <si>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</si>
  <si>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</si>
  <si>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</si>
  <si>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</si>
  <si>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</si>
  <si>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</si>
  <si>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</si>
  <si>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</si>
  <si>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</si>
  <si>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</si>
  <si>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</si>
  <si>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</si>
  <si>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</si>
  <si>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</si>
  <si>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</si>
  <si>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</si>
  <si>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</si>
  <si>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</si>
  <si>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</si>
  <si>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</si>
  <si>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</si>
  <si>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</si>
  <si>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</si>
  <si>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</si>
  <si>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</si>
  <si>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</si>
  <si>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</si>
  <si>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</si>
  <si>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</si>
  <si>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</si>
  <si>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</si>
  <si>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</si>
  <si>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</si>
  <si>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</si>
  <si>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</si>
  <si>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</si>
  <si>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</si>
  <si>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</si>
  <si>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</si>
  <si>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</si>
  <si>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</si>
  <si>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</si>
  <si>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</si>
  <si>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</si>
  <si>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</si>
  <si>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</si>
  <si>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</si>
  <si>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</si>
  <si>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</si>
  <si>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</si>
  <si>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</si>
  <si>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</si>
  <si>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</si>
  <si>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</si>
  <si>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</si>
  <si>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</si>
  <si>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</si>
  <si>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</si>
  <si>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</si>
  <si>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</si>
  <si>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</si>
  <si>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</si>
  <si>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</si>
  <si>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</si>
  <si>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</si>
  <si>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</si>
  <si>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</si>
  <si>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</si>
  <si>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</si>
  <si>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</si>
  <si>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</si>
  <si>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</si>
  <si>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</si>
  <si>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</si>
  <si>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</si>
  <si>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</si>
  <si>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</si>
  <si>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</si>
  <si>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</si>
  <si>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</si>
  <si>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</si>
  <si>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</si>
  <si>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</si>
  <si>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</si>
  <si>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</si>
  <si>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</si>
  <si>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</si>
  <si>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</si>
  <si>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</si>
  <si>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</si>
  <si>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</si>
  <si>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</si>
  <si>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</si>
  <si>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</si>
  <si>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</si>
  <si>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</si>
  <si>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</si>
  <si>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</si>
  <si>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</si>
  <si>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</si>
  <si>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</si>
  <si>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</si>
  <si>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</si>
  <si>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</si>
  <si>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</si>
  <si>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</si>
  <si>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</si>
  <si>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</si>
  <si>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</si>
  <si>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</si>
  <si>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</si>
  <si>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</si>
  <si>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</si>
  <si>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</si>
  <si>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</si>
  <si>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</si>
  <si>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</si>
  <si>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</si>
  <si>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</si>
  <si>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</si>
  <si>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</si>
  <si>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</si>
  <si>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</si>
  <si>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</si>
  <si>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</si>
  <si>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</si>
  <si>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</si>
  <si>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</si>
  <si>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</si>
  <si>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</si>
  <si>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</si>
  <si>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</si>
  <si>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</si>
  <si>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</si>
  <si>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</si>
  <si>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</si>
  <si>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</si>
  <si>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</si>
  <si>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</si>
  <si>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</si>
  <si>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</si>
  <si>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</si>
  <si>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</si>
  <si>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</si>
  <si>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</si>
  <si>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</si>
  <si>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</si>
  <si>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</si>
  <si>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</si>
  <si>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</si>
  <si>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</si>
  <si>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</si>
  <si>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</si>
  <si>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</si>
  <si>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</si>
  <si>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</si>
  <si>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</si>
  <si>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</si>
  <si>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</si>
  <si>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</si>
  <si>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</si>
  <si>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</si>
  <si>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</si>
  <si>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</si>
  <si>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</si>
  <si>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</si>
  <si>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</si>
  <si>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</si>
  <si>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</si>
  <si>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</si>
  <si>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</si>
  <si>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</si>
  <si>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</si>
  <si>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</si>
  <si>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</si>
  <si>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</si>
  <si>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</si>
  <si>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</si>
  <si>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</si>
  <si>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</si>
  <si>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</si>
  <si>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</si>
  <si>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</si>
  <si>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</si>
  <si>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</si>
  <si>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</si>
  <si>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</si>
  <si>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</si>
  <si>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</si>
  <si>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</si>
  <si>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</si>
  <si>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</si>
  <si>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</si>
  <si>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</si>
  <si>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</si>
  <si>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</si>
  <si>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</si>
  <si>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</si>
  <si>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</si>
  <si>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</si>
  <si>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</si>
  <si>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</si>
  <si>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</si>
  <si>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</si>
  <si>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</si>
  <si>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</si>
  <si>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</si>
  <si>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</si>
  <si>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</si>
  <si>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</si>
  <si>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</si>
  <si>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</si>
  <si>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</si>
  <si>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</si>
  <si>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</si>
  <si>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</si>
  <si>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</si>
  <si>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</si>
  <si>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</si>
  <si>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</si>
  <si>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</si>
  <si>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</si>
  <si>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</si>
  <si>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</si>
  <si>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</si>
  <si>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</si>
  <si>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</si>
  <si>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</si>
  <si>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</si>
  <si>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</si>
  <si>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</si>
  <si>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</si>
  <si>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</si>
  <si>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</si>
  <si>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</si>
  <si>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</si>
  <si>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</si>
  <si>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</si>
  <si>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</si>
  <si>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</si>
  <si>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</si>
  <si>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</si>
  <si>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</si>
  <si>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</si>
  <si>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</si>
  <si>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</si>
  <si>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</si>
  <si>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</si>
  <si>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</si>
  <si>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</si>
  <si>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</si>
  <si>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</si>
  <si>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</si>
  <si>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</si>
  <si>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</si>
  <si>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</si>
  <si>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</si>
  <si>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</si>
  <si>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</si>
  <si>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</si>
  <si>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</si>
  <si>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</si>
  <si>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</si>
  <si>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</si>
  <si>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</si>
  <si>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</si>
  <si>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</si>
  <si>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</si>
  <si>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</si>
  <si>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</si>
  <si>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</si>
  <si>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</si>
  <si>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</si>
  <si>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</si>
  <si>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</si>
  <si>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</si>
  <si>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</si>
  <si>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</si>
  <si>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</si>
  <si>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</si>
  <si>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</si>
  <si>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</si>
  <si>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</si>
  <si>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</si>
  <si>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</si>
  <si>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</si>
  <si>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</si>
  <si>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</si>
  <si>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</si>
  <si>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</si>
  <si>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</si>
  <si>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</si>
  <si>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</si>
  <si>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</si>
  <si>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</si>
  <si>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</si>
  <si>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</si>
  <si>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</si>
  <si>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</si>
  <si>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</si>
  <si>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</si>
  <si>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</si>
  <si>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</si>
  <si>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</si>
  <si>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</si>
  <si>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</si>
  <si>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</si>
  <si>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</si>
  <si>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</si>
  <si>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</si>
  <si>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</si>
  <si>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</si>
  <si>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</si>
  <si>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</si>
  <si>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</si>
  <si>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</si>
  <si>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</si>
  <si>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</si>
  <si>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</si>
  <si>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</si>
  <si>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</si>
  <si>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</si>
  <si>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</si>
  <si>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</si>
  <si>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</si>
  <si>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</si>
  <si>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</si>
  <si>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</si>
  <si>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</si>
  <si>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</si>
  <si>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</si>
  <si>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</si>
  <si>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</si>
  <si>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</si>
  <si>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</si>
  <si>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</si>
  <si>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</si>
  <si>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</si>
  <si>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</si>
  <si>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</si>
  <si>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</si>
  <si>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</si>
  <si>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</si>
  <si>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</si>
  <si>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</si>
  <si>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</si>
  <si>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</si>
  <si>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</si>
  <si>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</si>
  <si>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</si>
  <si>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</si>
  <si>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</si>
  <si>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</si>
  <si>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</si>
  <si>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</si>
  <si>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</si>
  <si>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</si>
  <si>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</si>
  <si>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</si>
  <si>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</si>
  <si>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</si>
  <si>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</si>
  <si>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</si>
  <si>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</si>
  <si>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</si>
  <si>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</si>
  <si>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</si>
  <si>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</si>
  <si>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</si>
  <si>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</si>
  <si>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</si>
  <si>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</si>
  <si>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</si>
  <si>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</si>
  <si>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</si>
  <si>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</si>
  <si>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</si>
  <si>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</si>
  <si>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</si>
  <si>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</si>
  <si>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</si>
  <si>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</si>
  <si>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</si>
  <si>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</si>
  <si>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</si>
  <si>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</si>
  <si>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</si>
  <si>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</si>
  <si>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</si>
  <si>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</si>
  <si>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</si>
  <si>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</si>
  <si>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</si>
  <si>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</si>
  <si>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</si>
  <si>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</si>
  <si>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</si>
  <si>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</si>
  <si>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</si>
  <si>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</si>
  <si>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</si>
  <si>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</si>
  <si>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</si>
  <si>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</si>
  <si>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</si>
  <si>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</si>
  <si>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</si>
  <si>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</si>
  <si>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</si>
  <si>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</si>
  <si>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</si>
  <si>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</si>
  <si>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</si>
  <si>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</si>
  <si>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</si>
  <si>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</si>
  <si>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</si>
  <si>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</si>
  <si>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</si>
  <si>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</si>
  <si>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</si>
  <si>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</si>
  <si>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</si>
  <si>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</si>
  <si>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</si>
  <si>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</si>
  <si>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</si>
  <si>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</si>
  <si>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</si>
  <si>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</si>
  <si>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</si>
  <si>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</si>
  <si>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</si>
  <si>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</si>
  <si>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</si>
  <si>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</si>
  <si>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</si>
  <si>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</si>
  <si>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</si>
  <si>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</si>
  <si>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</si>
  <si>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</si>
  <si>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</si>
  <si>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</si>
  <si>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</si>
  <si>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</si>
  <si>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</si>
  <si>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</si>
  <si>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</si>
  <si>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</si>
  <si>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</si>
  <si>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</si>
  <si>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</si>
  <si>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</si>
  <si>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</si>
  <si>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</si>
  <si>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</si>
  <si>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</si>
  <si>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</si>
  <si>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</si>
  <si>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</si>
  <si>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</si>
  <si>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</si>
  <si>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</si>
  <si>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</si>
  <si>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</si>
  <si>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</si>
  <si>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</si>
  <si>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</si>
  <si>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</si>
  <si>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</si>
  <si>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</si>
  <si>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</si>
  <si>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</si>
  <si>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</si>
  <si>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</si>
  <si>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</si>
  <si>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</si>
  <si>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</si>
  <si>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</si>
  <si>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</si>
  <si>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</si>
  <si>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</si>
  <si>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</si>
  <si>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</si>
  <si>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</si>
  <si>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</si>
  <si>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</si>
  <si>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</si>
  <si>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</si>
  <si>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</si>
  <si>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</si>
  <si>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</si>
  <si>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</si>
  <si>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</si>
  <si>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</si>
  <si>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</si>
  <si>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</si>
  <si>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</si>
  <si>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</si>
  <si>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</si>
  <si>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</si>
  <si>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</si>
  <si>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</si>
  <si>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</si>
  <si>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</si>
  <si>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</si>
  <si>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</si>
  <si>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</si>
  <si>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</si>
  <si>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</si>
  <si>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</si>
  <si>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</si>
  <si>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</si>
  <si>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</si>
  <si>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</si>
  <si>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</si>
  <si>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</si>
  <si>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</si>
  <si>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</si>
  <si>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</si>
  <si>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</si>
  <si>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</si>
  <si>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</si>
  <si>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</si>
  <si>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</si>
  <si>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</si>
  <si>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</si>
  <si>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</si>
  <si>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</si>
  <si>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</si>
  <si>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</si>
  <si>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</si>
  <si>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</si>
  <si>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</si>
  <si>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</si>
  <si>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</si>
  <si>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</si>
  <si>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</si>
  <si>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</si>
  <si>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</si>
  <si>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</si>
  <si>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</si>
  <si>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</si>
  <si>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</si>
  <si>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</si>
  <si>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</si>
  <si>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</si>
  <si>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</si>
  <si>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</si>
  <si>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</si>
  <si>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</si>
  <si>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</si>
  <si>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</si>
  <si>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</si>
  <si>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</si>
  <si>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</si>
  <si>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</si>
  <si>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</si>
  <si>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</si>
  <si>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</si>
  <si>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</si>
  <si>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</si>
  <si>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</si>
  <si>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</si>
  <si>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</si>
  <si>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</si>
  <si>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</si>
  <si>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</si>
  <si>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</si>
  <si>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</si>
  <si>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</si>
  <si>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</si>
  <si>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</si>
  <si>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</si>
  <si>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</si>
  <si>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</si>
  <si>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</si>
  <si>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</si>
  <si>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</si>
  <si>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</si>
  <si>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</si>
  <si>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</si>
  <si>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</si>
  <si>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</si>
  <si>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</si>
  <si>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</si>
  <si>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</si>
  <si>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</si>
  <si>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</si>
  <si>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</si>
  <si>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</si>
  <si>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</si>
  <si>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</si>
  <si>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</si>
  <si>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</si>
  <si>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</si>
  <si>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</si>
  <si>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</si>
  <si>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</si>
  <si>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</si>
  <si>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</si>
  <si>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</si>
  <si>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</si>
  <si>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</si>
  <si>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</si>
  <si>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</si>
  <si>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</si>
  <si>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</si>
  <si>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</si>
  <si>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</si>
  <si>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</si>
  <si>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</si>
  <si>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</si>
  <si>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</si>
  <si>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</si>
  <si>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</si>
  <si>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</si>
  <si>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</si>
  <si>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</si>
  <si>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</si>
  <si>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</si>
  <si>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</si>
  <si>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</si>
  <si>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</si>
  <si>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</si>
  <si>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</si>
  <si>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</si>
  <si>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</si>
  <si>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</si>
  <si>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</si>
  <si>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</si>
  <si>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</si>
  <si>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</si>
  <si>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</si>
  <si>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</si>
  <si>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</si>
  <si>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</si>
  <si>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</si>
  <si>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</si>
  <si>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</si>
  <si>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</si>
  <si>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</si>
  <si>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</si>
  <si>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</si>
  <si>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</si>
  <si>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</si>
  <si>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</si>
  <si>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</si>
  <si>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</si>
  <si>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</si>
  <si>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</si>
  <si>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</si>
  <si>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</si>
  <si>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</si>
  <si>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</si>
  <si>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</si>
  <si>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</si>
  <si>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</si>
  <si>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</si>
  <si>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</si>
  <si>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</si>
  <si>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</si>
  <si>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</si>
  <si>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</si>
  <si>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</si>
  <si>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</si>
  <si>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</si>
  <si>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</si>
  <si>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</si>
  <si>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</si>
  <si>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</si>
  <si>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</si>
  <si>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</si>
  <si>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</si>
  <si>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</si>
  <si>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</si>
  <si>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</si>
  <si>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</si>
  <si>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</si>
  <si>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</si>
  <si>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</si>
  <si>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</si>
  <si>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</si>
  <si>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</si>
  <si>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</si>
  <si>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</si>
  <si>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</si>
  <si>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</si>
  <si>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</si>
  <si>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</si>
  <si>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</si>
  <si>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</si>
  <si>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</si>
  <si>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</si>
  <si>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</si>
  <si>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</si>
  <si>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</si>
  <si>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</si>
  <si>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</si>
  <si>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</si>
  <si>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</si>
  <si>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</si>
  <si>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</si>
  <si>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</si>
  <si>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</si>
  <si>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</si>
  <si>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</si>
  <si>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</si>
  <si>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</si>
  <si>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</si>
  <si>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</si>
  <si>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</si>
  <si>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</si>
  <si>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</si>
  <si>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</si>
  <si>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</si>
  <si>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</si>
  <si>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</si>
  <si>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</si>
  <si>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</si>
  <si>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</si>
  <si>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</si>
  <si>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</si>
  <si>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</si>
  <si>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</si>
  <si>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</si>
  <si>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</si>
  <si>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</si>
  <si>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</si>
  <si>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</si>
  <si>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</si>
  <si>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</si>
  <si>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</si>
  <si>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</si>
  <si>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</si>
  <si>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</si>
  <si>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</si>
  <si>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</si>
  <si>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</si>
  <si>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</si>
  <si>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</si>
  <si>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</si>
  <si>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</si>
  <si>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</si>
  <si>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</si>
  <si>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</si>
  <si>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</si>
  <si>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</si>
  <si>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</si>
  <si>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</si>
  <si>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</si>
  <si>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</si>
  <si>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</si>
  <si>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</si>
  <si>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</si>
  <si>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</si>
  <si>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</si>
  <si>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</si>
  <si>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</si>
  <si>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</si>
  <si>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</si>
  <si>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</si>
  <si>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</si>
  <si>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</si>
  <si>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</si>
  <si>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</si>
  <si>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</si>
  <si>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</si>
  <si>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</si>
  <si>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</si>
  <si>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</si>
  <si>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</si>
  <si>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</si>
  <si>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</si>
  <si>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</si>
  <si>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</si>
  <si>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</si>
  <si>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</si>
  <si>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</si>
  <si>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</si>
  <si>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</si>
  <si>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</si>
  <si>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</si>
  <si>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</si>
  <si>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</si>
  <si>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</si>
  <si>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</si>
  <si>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</si>
  <si>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</si>
  <si>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</si>
  <si>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</si>
  <si>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</si>
  <si>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</si>
  <si>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</si>
  <si>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</si>
  <si>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</si>
  <si>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</si>
  <si>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</si>
  <si>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</si>
  <si>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</si>
  <si>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</si>
  <si>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</si>
  <si>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</si>
  <si>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</si>
  <si>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</si>
  <si>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</si>
  <si>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</si>
  <si>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</si>
  <si>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</si>
  <si>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</si>
  <si>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</si>
  <si>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</si>
  <si>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</si>
  <si>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</si>
  <si>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</si>
  <si>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</si>
  <si>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</si>
  <si>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</si>
  <si>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</si>
  <si>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</si>
  <si>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</si>
  <si>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</si>
  <si>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</si>
  <si>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</si>
  <si>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</si>
  <si>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</si>
  <si>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</si>
  <si>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</si>
  <si>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</si>
  <si>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</si>
  <si>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</si>
  <si>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</si>
  <si>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</si>
  <si>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</si>
  <si>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</si>
  <si>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</si>
  <si>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</si>
  <si>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</si>
  <si>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</si>
  <si>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</si>
  <si>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</si>
  <si>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</si>
  <si>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</si>
  <si>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</si>
  <si>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</si>
  <si>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</si>
  <si>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</si>
  <si>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</si>
  <si>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</si>
  <si>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</si>
  <si>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</si>
  <si>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</si>
  <si>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</si>
  <si>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</si>
  <si>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</si>
  <si>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</si>
  <si>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</si>
  <si>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</si>
  <si>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</si>
  <si>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</si>
  <si>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</si>
  <si>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</si>
  <si>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</si>
  <si>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</si>
  <si>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</si>
  <si>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</si>
  <si>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</si>
  <si>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</si>
  <si>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</si>
  <si>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</si>
  <si>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</si>
  <si>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</si>
  <si>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</si>
  <si>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</si>
  <si>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</si>
  <si>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</si>
  <si>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</si>
  <si>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</si>
  <si>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</si>
  <si>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</si>
  <si>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</si>
  <si>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</si>
  <si>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</si>
  <si>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</si>
  <si>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</si>
  <si>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</si>
  <si>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</si>
  <si>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</si>
  <si>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</si>
  <si>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</si>
  <si>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</si>
  <si>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</si>
  <si>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</si>
  <si>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</si>
  <si>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</si>
  <si>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</si>
  <si>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</si>
  <si>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</si>
  <si>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</si>
  <si>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</si>
  <si>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</si>
  <si>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</si>
  <si>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</si>
  <si>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</si>
  <si>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</si>
  <si>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</si>
  <si>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</si>
  <si>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</si>
  <si>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</si>
  <si>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</si>
  <si>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</si>
  <si>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</si>
  <si>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</si>
  <si>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</si>
  <si>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</si>
  <si>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</si>
  <si>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</si>
  <si>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</si>
  <si>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</si>
  <si>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</si>
  <si>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</si>
  <si>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</si>
  <si>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</si>
  <si>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</si>
  <si>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</si>
  <si>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</si>
  <si>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</si>
  <si>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</si>
  <si>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</si>
  <si>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</si>
  <si>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</si>
  <si>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</si>
  <si>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</si>
  <si>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</si>
  <si>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</si>
  <si>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</si>
  <si>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</si>
  <si>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</si>
  <si>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</si>
  <si>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</si>
  <si>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</si>
  <si>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</si>
  <si>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</si>
  <si>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</si>
  <si>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</si>
  <si>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</si>
  <si>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</si>
  <si>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</si>
  <si>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</si>
  <si>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</si>
  <si>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</si>
  <si>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</si>
  <si>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</si>
  <si>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</si>
  <si>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</si>
  <si>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</si>
  <si>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</si>
  <si>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</si>
  <si>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</si>
  <si>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</si>
  <si>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</si>
  <si>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</si>
  <si>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</si>
  <si>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</si>
  <si>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</si>
  <si>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</si>
  <si>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</si>
  <si>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</si>
  <si>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</si>
  <si>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</si>
  <si>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</si>
  <si>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</si>
  <si>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</si>
  <si>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</si>
  <si>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</si>
  <si>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</si>
  <si>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</si>
  <si>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</si>
  <si>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</si>
  <si>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</si>
  <si>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</si>
  <si>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</si>
  <si>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</si>
  <si>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</si>
  <si>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</si>
  <si>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</si>
  <si>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</si>
  <si>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</si>
  <si>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</si>
  <si>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</si>
  <si>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</si>
  <si>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</si>
  <si>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</si>
  <si>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</si>
  <si>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</si>
  <si>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</si>
  <si>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</si>
  <si>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</si>
  <si>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</si>
  <si>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</si>
  <si>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</si>
  <si>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</si>
  <si>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</si>
  <si>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</si>
  <si>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</si>
  <si>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</si>
  <si>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</si>
  <si>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</si>
  <si>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</si>
  <si>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</si>
  <si>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</si>
  <si>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</si>
  <si>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</si>
  <si>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</si>
  <si>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</si>
  <si>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</si>
  <si>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</si>
  <si>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</si>
  <si>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</si>
  <si>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</si>
  <si>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</si>
  <si>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</si>
  <si>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</si>
  <si>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</si>
  <si>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</si>
  <si>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</si>
  <si>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</si>
  <si>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</si>
  <si>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</si>
  <si>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</si>
  <si>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</si>
  <si>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</si>
  <si>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</si>
  <si>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</si>
  <si>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</si>
  <si>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</si>
  <si>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</si>
  <si>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</si>
  <si>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</si>
  <si>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</si>
  <si>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</si>
  <si>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</si>
  <si>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</si>
  <si>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</si>
  <si>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</si>
  <si>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</si>
  <si>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</si>
  <si>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</si>
  <si>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</si>
  <si>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</si>
  <si>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</si>
  <si>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</si>
  <si>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</si>
  <si>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</si>
  <si>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</si>
  <si>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</si>
  <si>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</si>
  <si>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</si>
  <si>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</si>
  <si>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</si>
  <si>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</si>
  <si>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</si>
  <si>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</si>
  <si>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</si>
  <si>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</si>
  <si>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</si>
  <si>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</si>
  <si>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</si>
  <si>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</si>
  <si>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</si>
  <si>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</si>
  <si>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</si>
  <si>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</si>
  <si>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</si>
  <si>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</si>
  <si>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</si>
  <si>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</si>
  <si>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</si>
  <si>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</si>
  <si>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</si>
  <si>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</si>
  <si>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</si>
  <si>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</si>
  <si>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</si>
  <si>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</si>
  <si>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</si>
  <si>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</si>
  <si>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</si>
  <si>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</si>
  <si>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</si>
  <si>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</si>
  <si>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</si>
  <si>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</si>
  <si>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</si>
  <si>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</si>
  <si>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</si>
  <si>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</si>
  <si>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</si>
  <si>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</si>
  <si>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</si>
  <si>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</si>
  <si>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</si>
  <si>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</si>
  <si>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</si>
  <si>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</si>
  <si>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</si>
  <si>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</si>
  <si>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</si>
  <si>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</si>
  <si>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</si>
  <si>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</si>
  <si>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</si>
  <si>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</si>
  <si>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</si>
  <si>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</si>
  <si>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</si>
  <si>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</si>
  <si>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</si>
  <si>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</si>
  <si>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</si>
  <si>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</si>
  <si>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</si>
  <si>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</si>
  <si>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</si>
  <si>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</si>
  <si>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</si>
  <si>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</si>
  <si>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</si>
  <si>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</si>
  <si>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</si>
  <si>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</si>
  <si>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</si>
  <si>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</si>
  <si>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</si>
  <si>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</si>
  <si>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</si>
  <si>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</si>
  <si>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</si>
  <si>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</si>
  <si>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</si>
  <si>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</si>
  <si>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</si>
  <si>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</si>
  <si>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</si>
  <si>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</si>
  <si>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</si>
  <si>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</si>
  <si>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</si>
  <si>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</si>
  <si>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</si>
  <si>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</si>
  <si>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</si>
  <si>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</si>
  <si>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</si>
  <si>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</si>
  <si>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</si>
  <si>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</si>
  <si>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</si>
  <si>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</si>
  <si>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</si>
  <si>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</si>
  <si>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</si>
  <si>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</si>
  <si>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</si>
  <si>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</si>
  <si>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</si>
  <si>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</si>
  <si>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</si>
  <si>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</si>
  <si>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</si>
  <si>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</si>
  <si>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</si>
  <si>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</si>
  <si>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</si>
  <si>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</si>
  <si>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</si>
  <si>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</si>
  <si>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</si>
  <si>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</si>
  <si>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</si>
  <si>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</si>
  <si>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</si>
  <si>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</si>
  <si>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</si>
  <si>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</si>
  <si>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</si>
  <si>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</si>
  <si>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</si>
  <si>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</si>
  <si>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</si>
  <si>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</si>
  <si>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</si>
  <si>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</si>
  <si>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</si>
  <si>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</si>
  <si>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</si>
  <si>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</si>
  <si>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</si>
  <si>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</si>
  <si>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</si>
  <si>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</si>
  <si>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</si>
  <si>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</si>
  <si>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</si>
  <si>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</si>
  <si>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</si>
  <si>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</si>
  <si>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</si>
  <si>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</si>
  <si>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</si>
  <si>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</si>
  <si>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</si>
  <si>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</si>
  <si>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</si>
  <si>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</si>
  <si>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</si>
  <si>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</si>
  <si>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</si>
  <si>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</si>
  <si>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</si>
  <si>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</si>
  <si>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</si>
  <si>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</si>
  <si>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</si>
  <si>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</si>
  <si>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</si>
  <si>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</si>
  <si>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</si>
  <si>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</si>
  <si>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</si>
  <si>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</si>
  <si>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</si>
  <si>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</si>
  <si>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</si>
  <si>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</si>
  <si>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</si>
  <si>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</si>
  <si>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</si>
  <si>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</si>
  <si>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</si>
  <si>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</si>
  <si>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</si>
  <si>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</si>
  <si>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</si>
  <si>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</si>
  <si>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</si>
  <si>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</si>
  <si>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</si>
  <si>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</si>
  <si>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</si>
  <si>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</si>
  <si>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</si>
  <si>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</si>
  <si>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</si>
  <si>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</si>
  <si>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</si>
  <si>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</si>
  <si>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</si>
  <si>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</si>
  <si>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</si>
  <si>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</si>
  <si>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</si>
  <si>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</si>
  <si>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</si>
  <si>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</si>
  <si>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</si>
  <si>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</si>
  <si>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</si>
  <si>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</si>
  <si>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</si>
  <si>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</si>
  <si>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</si>
  <si>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</si>
  <si>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</si>
  <si>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</si>
  <si>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</si>
  <si>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</si>
  <si>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</si>
  <si>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</si>
  <si>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</si>
  <si>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</si>
  <si>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</si>
  <si>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</si>
  <si>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</si>
  <si>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</si>
  <si>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</si>
  <si>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</si>
  <si>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</si>
  <si>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</si>
  <si>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</si>
  <si>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</si>
  <si>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</si>
  <si>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</si>
  <si>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</si>
  <si>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</si>
  <si>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</si>
  <si>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</si>
  <si>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</si>
  <si>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</si>
  <si>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</si>
  <si>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</si>
  <si>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</si>
  <si>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</si>
  <si>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</si>
  <si>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</si>
  <si>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</si>
  <si>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</si>
  <si>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</si>
  <si>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</si>
  <si>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</si>
  <si>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</si>
  <si>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</si>
  <si>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</si>
  <si>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</si>
  <si>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</si>
  <si>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</si>
  <si>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</si>
  <si>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</si>
  <si>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</si>
  <si>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</si>
  <si>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</si>
  <si>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</si>
  <si>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</si>
  <si>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</si>
  <si>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</si>
  <si>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</si>
  <si>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</si>
  <si>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</si>
  <si>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</si>
  <si>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</si>
  <si>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</si>
  <si>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</si>
  <si>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</si>
  <si>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</si>
  <si>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</si>
  <si>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</si>
  <si>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</si>
  <si>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</si>
  <si>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</si>
  <si>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</si>
  <si>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</si>
  <si>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</si>
  <si>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</si>
  <si>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</si>
  <si>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</si>
  <si>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</si>
  <si>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</si>
  <si>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</si>
  <si>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</si>
  <si>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</si>
  <si>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</si>
  <si>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</si>
  <si>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</si>
  <si>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</si>
  <si>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</si>
  <si>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</si>
  <si>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</si>
  <si>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</si>
  <si>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</si>
  <si>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</si>
  <si>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</si>
  <si>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</si>
  <si>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</si>
  <si>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</si>
  <si>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</si>
  <si>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</si>
  <si>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</si>
  <si>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</si>
  <si>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</si>
  <si>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</si>
  <si>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</si>
  <si>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</si>
  <si>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</si>
  <si>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</si>
  <si>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</si>
  <si>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</si>
  <si>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</si>
  <si>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</si>
  <si>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</si>
  <si>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</si>
  <si>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</si>
  <si>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</si>
  <si>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</si>
  <si>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</si>
  <si>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</si>
  <si>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</si>
  <si>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</si>
  <si>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</si>
  <si>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</si>
  <si>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</si>
  <si>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</si>
  <si>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</si>
  <si>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</si>
  <si>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</si>
  <si>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</si>
  <si>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</si>
  <si>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</si>
  <si>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</si>
  <si>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</si>
  <si>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</si>
  <si>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</si>
  <si>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</si>
  <si>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</si>
  <si>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</si>
  <si>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</si>
  <si>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</si>
  <si>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</si>
  <si>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</si>
  <si>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</si>
  <si>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</si>
  <si>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</si>
  <si>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</si>
  <si>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</si>
  <si>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</si>
  <si>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</si>
  <si>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</si>
  <si>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</si>
  <si>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</si>
  <si>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</si>
  <si>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</si>
  <si>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</si>
  <si>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</si>
  <si>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</si>
  <si>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</si>
  <si>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</si>
  <si>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</si>
  <si>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</si>
  <si>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</si>
  <si>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</si>
  <si>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</si>
  <si>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</si>
  <si>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</si>
  <si>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</si>
  <si>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</si>
  <si>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</si>
  <si>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</si>
  <si>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</si>
  <si>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</si>
  <si>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</si>
  <si>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</si>
  <si>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</si>
  <si>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</si>
  <si>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</si>
  <si>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</si>
  <si>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</si>
  <si>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</si>
  <si>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</si>
  <si>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</si>
  <si>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</si>
  <si>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</si>
  <si>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</si>
  <si>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</si>
  <si>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</si>
  <si>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</si>
  <si>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</si>
  <si>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</si>
  <si>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</si>
  <si>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</si>
  <si>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</si>
  <si>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</si>
  <si>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</si>
  <si>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</si>
  <si>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</si>
  <si>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</si>
  <si>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</si>
  <si>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</si>
  <si>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</si>
  <si>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</si>
  <si>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</si>
  <si>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</si>
  <si>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</si>
  <si>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</si>
  <si>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</si>
  <si>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</si>
  <si>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</si>
  <si>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</si>
  <si>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</si>
  <si>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</si>
  <si>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</si>
  <si>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</si>
  <si>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</si>
  <si>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</si>
  <si>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</si>
  <si>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</si>
  <si>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</si>
  <si>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</si>
  <si>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</si>
  <si>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</si>
  <si>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</si>
  <si>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</si>
  <si>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</si>
  <si>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</si>
  <si>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</si>
  <si>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</si>
  <si>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</si>
  <si>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</si>
  <si>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</si>
  <si>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</si>
  <si>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</si>
  <si>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</si>
  <si>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</si>
  <si>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</si>
  <si>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</si>
  <si>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</si>
  <si>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</si>
  <si>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</si>
  <si>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</si>
  <si>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</si>
  <si>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</si>
  <si>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</si>
  <si>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</si>
  <si>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</si>
  <si>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</si>
  <si>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</si>
  <si>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</si>
  <si>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</si>
  <si>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</si>
  <si>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</si>
  <si>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</si>
  <si>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</si>
  <si>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</si>
  <si>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</si>
  <si>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</si>
  <si>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</si>
  <si>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</si>
  <si>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</si>
  <si>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</si>
  <si>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</si>
  <si>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</si>
  <si>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</si>
  <si>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</si>
  <si>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</si>
  <si>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</si>
  <si>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</si>
  <si>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</si>
  <si>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</si>
  <si>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</si>
  <si>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</si>
  <si>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</si>
  <si>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</si>
  <si>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</si>
  <si>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</si>
  <si>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</si>
  <si>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</si>
  <si>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</si>
  <si>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</si>
  <si>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</si>
  <si>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</si>
  <si>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</si>
  <si>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</si>
  <si>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</si>
  <si>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</si>
  <si>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</si>
  <si>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</si>
  <si>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</si>
  <si>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</si>
  <si>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</si>
  <si>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</si>
  <si>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</si>
  <si>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</si>
  <si>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</si>
  <si>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</si>
  <si>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</si>
  <si>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</si>
  <si>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</si>
  <si>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</si>
  <si>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</si>
  <si>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</si>
  <si>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</si>
  <si>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</si>
  <si>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</si>
  <si>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</si>
  <si>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</si>
  <si>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</si>
  <si>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</si>
  <si>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</si>
  <si>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</si>
  <si>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</si>
  <si>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</si>
  <si>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</si>
  <si>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</si>
  <si>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</si>
  <si>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</si>
  <si>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</si>
  <si>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</si>
  <si>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</si>
  <si>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</si>
  <si>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</si>
  <si>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</si>
  <si>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</si>
  <si>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</si>
  <si>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</si>
  <si>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</si>
  <si>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</si>
  <si>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</si>
  <si>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</si>
  <si>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</si>
  <si>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</si>
  <si>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</si>
  <si>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</si>
  <si>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</si>
  <si>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</si>
  <si>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</si>
  <si>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</si>
  <si>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</si>
  <si>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</si>
  <si>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</si>
  <si>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</si>
  <si>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</si>
  <si>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</si>
  <si>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</si>
  <si>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</si>
  <si>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</si>
  <si>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</si>
  <si>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</si>
  <si>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</si>
  <si>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</si>
  <si>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</si>
  <si>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</si>
  <si>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</si>
  <si>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</si>
  <si>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</si>
  <si>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</si>
  <si>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</si>
  <si>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</si>
  <si>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</si>
  <si>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</si>
  <si>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</si>
  <si>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</si>
  <si>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</si>
  <si>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</si>
  <si>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</si>
  <si>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</si>
  <si>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</si>
  <si>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</si>
  <si>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</si>
  <si>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</si>
  <si>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</si>
  <si>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</si>
  <si>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</si>
  <si>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</si>
  <si>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</si>
  <si>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</si>
  <si>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</si>
  <si>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</si>
  <si>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</si>
  <si>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</si>
  <si>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</si>
  <si>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</si>
  <si>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</si>
  <si>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</si>
  <si>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</si>
  <si>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</si>
  <si>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</si>
  <si>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</si>
  <si>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</si>
  <si>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</si>
  <si>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</si>
  <si>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</si>
  <si>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</si>
  <si>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</si>
  <si>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</si>
  <si>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</si>
  <si>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</si>
  <si>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</si>
  <si>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</si>
  <si>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</si>
  <si>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</si>
  <si>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</si>
  <si>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</si>
  <si>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</si>
  <si>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</si>
  <si>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</si>
  <si>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</si>
  <si>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</si>
  <si>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</si>
  <si>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</si>
  <si>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</si>
  <si>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</si>
  <si>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</si>
  <si>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</si>
  <si>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</si>
  <si>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</si>
  <si>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</si>
  <si>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</si>
  <si>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</si>
  <si>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</si>
  <si>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</si>
  <si>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</si>
  <si>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</si>
  <si>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</si>
  <si>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</si>
  <si>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</si>
  <si>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</si>
  <si>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</si>
  <si>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</si>
  <si>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</si>
  <si>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</si>
  <si>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</si>
  <si>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</si>
  <si>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</si>
  <si>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</si>
  <si>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</si>
  <si>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</si>
  <si>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</si>
  <si>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</si>
  <si>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</si>
  <si>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</si>
  <si>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</si>
  <si>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</si>
  <si>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</si>
  <si>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</si>
  <si>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</si>
  <si>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</si>
  <si>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</si>
  <si>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</si>
  <si>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</si>
  <si>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</si>
  <si>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</si>
  <si>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</si>
  <si>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</si>
  <si>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</si>
  <si>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</si>
  <si>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</si>
  <si>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</si>
  <si>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</si>
  <si>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</si>
  <si>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</si>
  <si>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</si>
  <si>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</si>
  <si>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</si>
  <si>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</si>
  <si>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</si>
  <si>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</si>
  <si>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</si>
  <si>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</si>
  <si>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</si>
  <si>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</si>
  <si>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</si>
  <si>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</si>
  <si>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</si>
  <si>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</si>
  <si>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</si>
  <si>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</si>
  <si>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</si>
  <si>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</si>
  <si>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</si>
  <si>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</si>
  <si>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</si>
  <si>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</si>
  <si>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</si>
  <si>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</si>
  <si>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</si>
  <si>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</si>
  <si>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</si>
  <si>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</si>
  <si>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</si>
  <si>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</si>
  <si>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</si>
  <si>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</si>
  <si>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</si>
  <si>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</si>
  <si>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</si>
  <si>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</si>
  <si>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</si>
  <si>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</si>
  <si>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</si>
  <si>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</si>
  <si>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</si>
  <si>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</si>
  <si>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</si>
  <si>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</si>
  <si>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</si>
  <si>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</si>
  <si>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</si>
  <si>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</si>
  <si>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</si>
  <si>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</si>
  <si>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</si>
  <si>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</si>
  <si>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</si>
  <si>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</si>
  <si>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</si>
  <si>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</si>
  <si>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</si>
  <si>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</si>
  <si>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</si>
  <si>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</si>
  <si>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</si>
  <si>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</si>
  <si>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</si>
  <si>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</si>
  <si>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</si>
  <si>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</si>
  <si>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</si>
  <si>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</si>
  <si>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</si>
  <si>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</si>
  <si>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</si>
  <si>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</si>
  <si>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</si>
  <si>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</si>
  <si>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</si>
  <si>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</si>
  <si>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</si>
  <si>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</si>
  <si>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</si>
  <si>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</si>
  <si>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</si>
  <si>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</si>
  <si>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</si>
  <si>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</si>
  <si>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</si>
  <si>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</si>
  <si>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</si>
  <si>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</si>
  <si>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</si>
  <si>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</si>
  <si>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</si>
  <si>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</si>
  <si>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</si>
  <si>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</si>
  <si>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</si>
  <si>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</si>
  <si>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</si>
  <si>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</si>
  <si>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</si>
  <si>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</si>
  <si>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</si>
  <si>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</si>
  <si>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</si>
  <si>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</si>
  <si>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</si>
  <si>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</si>
  <si>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</si>
  <si>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</si>
  <si>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</si>
  <si>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</si>
  <si>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</si>
  <si>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</si>
  <si>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</si>
  <si>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</si>
  <si>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</si>
  <si>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</si>
  <si>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</si>
  <si>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</si>
  <si>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</si>
  <si>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</si>
  <si>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</si>
  <si>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</si>
  <si>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</si>
  <si>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</si>
  <si>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</si>
  <si>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</si>
  <si>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</si>
  <si>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</si>
  <si>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</si>
  <si>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</si>
  <si>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</si>
  <si>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</si>
  <si>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</si>
  <si>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</si>
  <si>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</si>
  <si>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</si>
  <si>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</si>
  <si>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</si>
  <si>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</si>
  <si>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</si>
  <si>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</si>
  <si>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</si>
  <si>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</si>
  <si>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</si>
  <si>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</si>
  <si>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</si>
  <si>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</si>
  <si>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</si>
  <si>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</si>
  <si>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</si>
  <si>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</si>
  <si>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</si>
  <si>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</si>
  <si>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</si>
  <si>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</si>
  <si>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</si>
  <si>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</si>
  <si>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</si>
  <si>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</si>
  <si>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</si>
  <si>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</si>
  <si>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</si>
  <si>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</si>
  <si>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</si>
  <si>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</si>
  <si>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</si>
  <si>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</si>
  <si>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</si>
  <si>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</si>
  <si>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</si>
  <si>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</si>
  <si>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</si>
  <si>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</si>
  <si>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</si>
  <si>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</si>
  <si>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</si>
  <si>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</si>
  <si>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</si>
  <si>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</si>
  <si>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</si>
  <si>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</si>
  <si>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</si>
  <si>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</si>
  <si>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</si>
  <si>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</si>
  <si>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</si>
  <si>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</si>
  <si>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</si>
  <si>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</si>
  <si>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</si>
  <si>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</si>
  <si>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</si>
  <si>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</si>
  <si>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</si>
  <si>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</si>
  <si>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</si>
  <si>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</si>
  <si>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</si>
  <si>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</si>
  <si>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</si>
  <si>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</si>
  <si>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</si>
  <si>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</si>
  <si>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</si>
  <si>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</si>
  <si>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</si>
  <si>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</si>
  <si>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</si>
  <si>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</si>
  <si>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</si>
  <si>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</si>
  <si>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</si>
  <si>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</si>
  <si>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</si>
  <si>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</si>
  <si>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</si>
  <si>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</si>
  <si>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</si>
  <si>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</si>
  <si>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</si>
  <si>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</si>
  <si>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</si>
  <si>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</si>
  <si>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</si>
  <si>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</si>
  <si>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</si>
  <si>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</si>
  <si>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</si>
  <si>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</si>
  <si>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</si>
  <si>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</si>
  <si>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</si>
  <si>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</si>
  <si>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</si>
  <si>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</si>
  <si>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</si>
  <si>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</si>
  <si>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</si>
  <si>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</si>
  <si>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</si>
  <si>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</si>
  <si>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</si>
  <si>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</si>
  <si>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</si>
  <si>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</si>
  <si>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</si>
  <si>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</si>
  <si>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</si>
  <si>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</si>
  <si>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</si>
  <si>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</si>
  <si>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</si>
  <si>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</si>
  <si>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</si>
  <si>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</si>
  <si>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</si>
  <si>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</si>
  <si>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</si>
  <si>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</si>
  <si>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</si>
  <si>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</si>
  <si>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</si>
  <si>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</si>
  <si>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</si>
  <si>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</si>
  <si>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</si>
  <si>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</si>
  <si>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</si>
  <si>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</si>
  <si>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</si>
  <si>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</si>
  <si>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</si>
  <si>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</si>
  <si>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</si>
  <si>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</si>
  <si>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</si>
  <si>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</si>
  <si>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</si>
  <si>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</si>
  <si>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</si>
  <si>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</si>
  <si>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</si>
  <si>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</si>
  <si>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</si>
  <si>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</si>
  <si>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</si>
  <si>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</si>
  <si>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</si>
  <si>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</si>
  <si>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</si>
  <si>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</si>
  <si>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</si>
  <si>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</si>
  <si>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</si>
  <si>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</si>
  <si>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</si>
  <si>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</si>
  <si>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</si>
  <si>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</si>
  <si>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</si>
  <si>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</si>
  <si>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</si>
  <si>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</si>
  <si>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</si>
  <si>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</si>
  <si>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</si>
  <si>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</si>
  <si>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</si>
  <si>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</si>
  <si>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</si>
  <si>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</si>
  <si>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</si>
  <si>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</si>
  <si>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</si>
  <si>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</si>
  <si>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</si>
  <si>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</si>
  <si>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</si>
  <si>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</si>
  <si>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</si>
  <si>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</si>
  <si>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</si>
  <si>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</si>
  <si>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</si>
  <si>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</si>
  <si>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</si>
  <si>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</si>
  <si>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</si>
  <si>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</si>
  <si>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</si>
  <si>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</si>
  <si>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</si>
  <si>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</si>
  <si>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</si>
  <si>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</si>
  <si>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</si>
  <si>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</si>
  <si>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</si>
  <si>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</si>
  <si>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</si>
  <si>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</si>
  <si>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</si>
  <si>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</si>
  <si>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</si>
  <si>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</si>
  <si>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</si>
  <si>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</si>
  <si>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</si>
  <si>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</si>
  <si>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</si>
  <si>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</si>
  <si>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</si>
  <si>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</si>
  <si>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</si>
  <si>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</si>
  <si>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</si>
  <si>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</si>
  <si>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</si>
  <si>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</si>
  <si>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</si>
  <si>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</si>
  <si>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</si>
  <si>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</si>
  <si>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</si>
  <si>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</si>
  <si>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</si>
  <si>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</si>
  <si>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</si>
  <si>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</si>
  <si>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</si>
  <si>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</si>
  <si>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</si>
  <si>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</si>
  <si>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</si>
  <si>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</si>
  <si>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</si>
  <si>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</si>
  <si>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</si>
  <si>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</si>
  <si>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</si>
  <si>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</si>
  <si>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</si>
  <si>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</si>
  <si>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</si>
  <si>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</si>
  <si>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</si>
  <si>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</si>
  <si>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</si>
  <si>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</si>
  <si>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</si>
  <si>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</si>
  <si>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</si>
  <si>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</si>
  <si>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</si>
  <si>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</si>
  <si>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</si>
  <si>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</si>
  <si>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</si>
  <si>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</si>
  <si>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</si>
  <si>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</si>
  <si>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</si>
  <si>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</si>
  <si>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</si>
  <si>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</si>
  <si>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</si>
  <si>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</si>
  <si>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</si>
  <si>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</si>
  <si>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</si>
  <si>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</si>
  <si>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</si>
  <si>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</si>
  <si>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</si>
  <si>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</si>
  <si>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</si>
  <si>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</si>
  <si>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</si>
  <si>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</si>
  <si>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</si>
  <si>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</si>
  <si>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</si>
  <si>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</si>
  <si>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</si>
  <si>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</si>
  <si>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</si>
  <si>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</si>
  <si>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</si>
  <si>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</si>
  <si>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</si>
  <si>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</si>
  <si>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</si>
  <si>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</si>
  <si>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</si>
  <si>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</si>
  <si>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</si>
  <si>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</si>
  <si>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</si>
  <si>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</si>
  <si>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</si>
  <si>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</si>
  <si>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</si>
  <si>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</si>
  <si>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</si>
  <si>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</si>
  <si>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</si>
  <si>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</si>
  <si>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</si>
  <si>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</si>
  <si>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</si>
  <si>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</si>
  <si>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</si>
  <si>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</si>
  <si>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</si>
  <si>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</si>
  <si>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</si>
  <si>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</si>
  <si>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</si>
  <si>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</si>
  <si>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</si>
  <si>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</si>
  <si>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</si>
  <si>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</si>
  <si>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</si>
  <si>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</si>
  <si>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</si>
  <si>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</si>
  <si>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</si>
  <si>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</si>
  <si>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</si>
  <si>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</si>
  <si>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</si>
  <si>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</si>
  <si>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</si>
  <si>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</si>
  <si>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</si>
  <si>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</si>
  <si>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</si>
  <si>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</si>
  <si>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</si>
  <si>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</si>
  <si>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</si>
  <si>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</si>
  <si>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</si>
  <si>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</si>
  <si>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</si>
  <si>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</si>
  <si>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</si>
  <si>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</si>
  <si>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</si>
  <si>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</si>
  <si>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</si>
  <si>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</si>
  <si>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</si>
  <si>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</si>
  <si>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</si>
  <si>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</si>
  <si>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</si>
  <si>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</si>
  <si>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</si>
  <si>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</si>
  <si>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</si>
  <si>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</si>
  <si>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</si>
  <si>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</si>
  <si>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</si>
  <si>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</si>
  <si>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</si>
  <si>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</si>
  <si>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</si>
  <si>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</si>
  <si>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</si>
  <si>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</si>
  <si>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</si>
  <si>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</si>
  <si>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</si>
  <si>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</si>
  <si>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</si>
  <si>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</si>
  <si>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</si>
  <si>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</si>
  <si>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</si>
  <si>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</si>
  <si>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</si>
  <si>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</si>
  <si>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</si>
  <si>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</si>
  <si>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</si>
  <si>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</si>
  <si>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</si>
  <si>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</si>
  <si>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</si>
  <si>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</si>
  <si>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</si>
  <si>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</si>
  <si>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</si>
  <si>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</si>
  <si>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</si>
  <si>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</si>
  <si>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</si>
  <si>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</si>
  <si>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</si>
  <si>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</si>
  <si>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</si>
  <si>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</si>
  <si>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</si>
  <si>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</si>
  <si>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</si>
  <si>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</si>
  <si>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</si>
  <si>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</si>
  <si>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</si>
  <si>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</si>
  <si>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</si>
  <si>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</si>
  <si>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</si>
  <si>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</si>
  <si>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</si>
  <si>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</si>
  <si>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</si>
  <si>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</si>
  <si>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</si>
  <si>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</si>
  <si>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</si>
  <si>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</si>
  <si>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</si>
  <si>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</si>
  <si>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</si>
  <si>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</si>
  <si>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</si>
  <si>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</si>
  <si>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</si>
  <si>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</si>
  <si>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</si>
  <si>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</si>
  <si>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</si>
  <si>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</si>
  <si>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</si>
  <si>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</si>
  <si>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</si>
  <si>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</si>
  <si>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</si>
  <si>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</si>
  <si>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</si>
  <si>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</si>
  <si>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</si>
  <si>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</si>
  <si>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</si>
  <si>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</si>
  <si>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</si>
  <si>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</si>
  <si>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</si>
  <si>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</si>
  <si>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</si>
  <si>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</si>
  <si>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</si>
  <si>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</si>
  <si>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</si>
  <si>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</si>
  <si>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</si>
  <si>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</si>
  <si>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</si>
  <si>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</si>
  <si>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</si>
  <si>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</si>
  <si>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</si>
  <si>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</si>
  <si>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</si>
  <si>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</si>
  <si>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</si>
  <si>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</si>
  <si>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</si>
  <si>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</si>
  <si>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</si>
  <si>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</si>
  <si>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</si>
  <si>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</si>
  <si>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</si>
  <si>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</si>
  <si>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</si>
  <si>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</si>
  <si>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</si>
  <si>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</si>
  <si>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</si>
  <si>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</si>
  <si>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</si>
  <si>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</si>
  <si>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</si>
  <si>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</si>
  <si>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</si>
  <si>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</si>
  <si>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</si>
  <si>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</si>
  <si>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</si>
  <si>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</si>
  <si>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</si>
  <si>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</si>
  <si>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</si>
  <si>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</si>
  <si>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</si>
  <si>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</si>
  <si>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</si>
  <si>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</si>
  <si>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</si>
  <si>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</si>
  <si>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</si>
  <si>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</si>
  <si>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</si>
  <si>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</si>
  <si>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</si>
  <si>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</si>
  <si>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</si>
  <si>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</si>
  <si>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</si>
  <si>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</si>
  <si>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</si>
  <si>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</si>
  <si>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</si>
  <si>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</si>
  <si>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</si>
  <si>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</si>
  <si>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</si>
  <si>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</si>
  <si>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</si>
  <si>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</si>
  <si>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</si>
  <si>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</si>
  <si>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</si>
  <si>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</si>
  <si>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</si>
  <si>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</si>
  <si>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</si>
  <si>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</si>
  <si>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</si>
  <si>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</si>
  <si>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</si>
  <si>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</si>
  <si>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</si>
  <si>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</si>
  <si>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</si>
  <si>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</si>
  <si>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</si>
  <si>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</si>
  <si>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</si>
  <si>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</si>
  <si>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</si>
  <si>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</si>
  <si>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</si>
  <si>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</si>
  <si>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</si>
  <si>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</si>
  <si>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</si>
  <si>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</si>
  <si>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</si>
  <si>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</si>
  <si>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</si>
  <si>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</si>
  <si>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</si>
  <si>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</si>
  <si>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</si>
  <si>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</si>
  <si>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</si>
  <si>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</si>
  <si>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</si>
  <si>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</si>
  <si>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</si>
  <si>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</si>
  <si>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</si>
  <si>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</si>
  <si>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</si>
  <si>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</si>
  <si>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</si>
  <si>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</si>
  <si>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</si>
  <si>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</si>
  <si>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</si>
  <si>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</si>
  <si>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</si>
  <si>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</si>
  <si>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</si>
  <si>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</si>
  <si>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</si>
  <si>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</si>
  <si>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</si>
  <si>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</si>
  <si>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</si>
  <si>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</si>
  <si>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</si>
  <si>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</si>
  <si>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</si>
  <si>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</si>
  <si>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</si>
  <si>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</si>
  <si>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</si>
  <si>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</si>
  <si>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</si>
  <si>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</si>
  <si>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</si>
  <si>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</si>
  <si>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</si>
  <si>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</si>
  <si>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</si>
  <si>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</si>
  <si>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</si>
  <si>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</si>
  <si>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</si>
  <si>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</si>
  <si>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</si>
  <si>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</si>
  <si>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</si>
  <si>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</si>
  <si>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</si>
  <si>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</si>
  <si>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</si>
  <si>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</si>
  <si>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</si>
  <si>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</si>
  <si>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</si>
  <si>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</si>
  <si>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</si>
  <si>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</si>
  <si>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</si>
  <si>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</si>
  <si>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</si>
  <si>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</si>
  <si>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</si>
  <si>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</si>
  <si>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</si>
  <si>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</si>
  <si>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</si>
  <si>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</si>
  <si>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</si>
  <si>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</si>
  <si>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</si>
  <si>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</si>
  <si>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</si>
  <si>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</si>
  <si>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</si>
  <si>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</si>
  <si>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</si>
  <si>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</si>
  <si>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</si>
  <si>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</si>
  <si>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</si>
  <si>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</si>
  <si>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</si>
  <si>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</si>
  <si>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</si>
  <si>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</si>
  <si>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</si>
  <si>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</si>
  <si>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</si>
  <si>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</si>
  <si>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</si>
  <si>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</si>
  <si>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</si>
  <si>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</si>
  <si>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</si>
  <si>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</si>
  <si>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</si>
  <si>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</si>
  <si>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</si>
  <si>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</si>
  <si>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</si>
  <si>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</si>
  <si>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</si>
  <si>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</si>
  <si>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</si>
  <si>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</si>
  <si>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</si>
  <si>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</si>
  <si>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</si>
  <si>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</si>
  <si>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</si>
  <si>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</si>
  <si>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</si>
  <si>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</si>
  <si>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</si>
  <si>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</si>
  <si>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</si>
  <si>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</si>
  <si>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</si>
  <si>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</si>
  <si>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</si>
  <si>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</si>
  <si>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</si>
  <si>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</si>
  <si>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</si>
  <si>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</si>
  <si>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</si>
  <si>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</si>
  <si>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</si>
  <si>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</si>
  <si>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</si>
  <si>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</si>
  <si>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</si>
  <si>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</si>
  <si>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</si>
  <si>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</si>
  <si>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</si>
  <si>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</si>
  <si>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</si>
  <si>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</si>
  <si>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</si>
  <si>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</si>
  <si>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</si>
  <si>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</si>
  <si>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</si>
  <si>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</si>
  <si>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</si>
  <si>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</si>
  <si>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</si>
  <si>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</si>
  <si>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</si>
  <si>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</si>
  <si>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</si>
  <si>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</si>
  <si>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</si>
  <si>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</si>
  <si>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</si>
  <si>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</si>
  <si>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</si>
  <si>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</si>
  <si>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</si>
  <si>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</si>
  <si>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</si>
  <si>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</si>
  <si>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</si>
  <si>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</si>
  <si>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</si>
  <si>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</si>
  <si>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</si>
  <si>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</si>
  <si>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</si>
  <si>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</si>
  <si>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</si>
  <si>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</si>
  <si>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</si>
  <si>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</si>
  <si>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</si>
  <si>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</si>
  <si>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</si>
  <si>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</si>
  <si>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</si>
  <si>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</si>
  <si>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</si>
  <si>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</si>
  <si>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</si>
  <si>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</si>
  <si>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</si>
  <si>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</si>
  <si>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</si>
  <si>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</si>
  <si>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</si>
  <si>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</si>
  <si>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</si>
  <si>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</si>
  <si>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</si>
  <si>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</si>
  <si>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</si>
  <si>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</si>
  <si>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</si>
  <si>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</si>
  <si>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</si>
  <si>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</si>
  <si>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</si>
  <si>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</si>
  <si>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</si>
  <si>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</si>
  <si>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</si>
  <si>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</si>
  <si>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</si>
  <si>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</si>
  <si>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</si>
  <si>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</si>
  <si>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</si>
  <si>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</si>
  <si>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</si>
  <si>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</si>
  <si>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</si>
  <si>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</si>
  <si>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</si>
  <si>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</si>
  <si>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</si>
  <si>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</si>
  <si>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</si>
  <si>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</si>
  <si>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</si>
  <si>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</si>
  <si>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</si>
  <si>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</si>
  <si>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</si>
  <si>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</si>
  <si>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</si>
  <si>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</si>
  <si>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</si>
  <si>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</si>
  <si>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</si>
  <si>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</si>
  <si>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</si>
  <si>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</si>
  <si>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</si>
  <si>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</si>
  <si>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</si>
  <si>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</si>
  <si>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</si>
  <si>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</si>
  <si>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</si>
  <si>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</si>
  <si>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</si>
  <si>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</si>
  <si>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</si>
  <si>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</si>
  <si>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</si>
  <si>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</si>
  <si>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</si>
  <si>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</si>
  <si>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</si>
  <si>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</si>
  <si>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</si>
  <si>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</si>
  <si>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</si>
  <si>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</si>
  <si>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</si>
  <si>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</si>
  <si>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</si>
  <si>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</si>
  <si>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</si>
  <si>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</si>
  <si>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</si>
  <si>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</si>
  <si>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</si>
  <si>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</si>
  <si>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</si>
  <si>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</si>
  <si>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</si>
  <si>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</si>
  <si>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</si>
  <si>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</si>
  <si>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</si>
  <si>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</si>
  <si>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</si>
  <si>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</si>
  <si>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</si>
  <si>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</si>
  <si>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</si>
  <si>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</si>
  <si>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</si>
  <si>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</si>
  <si>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</si>
  <si>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</si>
  <si>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</si>
  <si>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</si>
  <si>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</si>
  <si>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</si>
  <si>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</si>
  <si>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</si>
  <si>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</si>
  <si>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</si>
  <si>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</si>
  <si>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</si>
  <si>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</si>
  <si>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</si>
  <si>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</si>
  <si>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</si>
  <si>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</si>
  <si>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</si>
  <si>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</si>
  <si>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</si>
  <si>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</si>
  <si>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</si>
  <si>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</si>
  <si>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</si>
  <si>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</si>
  <si>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</si>
  <si>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</si>
  <si>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</si>
  <si>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</si>
  <si>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</si>
  <si>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</si>
  <si>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</si>
  <si>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</si>
  <si>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</si>
  <si>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</si>
  <si>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</si>
  <si>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</si>
  <si>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</si>
  <si>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</si>
  <si>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</si>
  <si>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</si>
  <si>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</si>
  <si>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</si>
  <si>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</si>
  <si>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</si>
  <si>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</si>
  <si>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</si>
  <si>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</si>
  <si>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</si>
  <si>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</si>
  <si>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</si>
  <si>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</si>
  <si>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</si>
  <si>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</si>
  <si>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</si>
  <si>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</si>
  <si>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</si>
  <si>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</si>
  <si>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</si>
  <si>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</si>
  <si>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</si>
  <si>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</si>
  <si>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</si>
  <si>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</si>
  <si>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</si>
  <si>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</si>
  <si>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</si>
  <si>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</si>
  <si>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</si>
  <si>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</si>
  <si>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</si>
  <si>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</si>
  <si>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</si>
  <si>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</si>
  <si>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</si>
  <si>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</si>
  <si>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</si>
  <si>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</si>
  <si>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</si>
  <si>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</si>
  <si>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</si>
  <si>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</si>
  <si>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</si>
  <si>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</si>
  <si>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</si>
  <si>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</si>
  <si>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</si>
  <si>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</si>
  <si>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</si>
  <si>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</si>
  <si>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</si>
  <si>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</si>
  <si>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</si>
  <si>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</si>
  <si>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</si>
  <si>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</si>
  <si>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</si>
  <si>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</si>
  <si>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</si>
  <si>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</si>
  <si>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</si>
  <si>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</si>
  <si>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</si>
  <si>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</si>
  <si>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</si>
  <si>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</si>
  <si>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</si>
  <si>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</si>
  <si>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</si>
  <si>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</si>
  <si>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</si>
  <si>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</si>
  <si>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</si>
  <si>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</si>
  <si>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</si>
  <si>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</si>
  <si>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</si>
  <si>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</si>
  <si>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</si>
  <si>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</si>
  <si>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</si>
  <si>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</si>
  <si>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</si>
  <si>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</si>
  <si>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</si>
  <si>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</si>
  <si>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</si>
  <si>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</si>
  <si>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</si>
  <si>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</si>
  <si>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</si>
  <si>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</si>
  <si>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</si>
  <si>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</si>
  <si>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</si>
  <si>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</si>
  <si>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</si>
  <si>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</si>
  <si>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</si>
  <si>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</si>
  <si>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</si>
  <si>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</si>
  <si>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</si>
  <si>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</si>
  <si>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</si>
  <si>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</si>
  <si>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</si>
  <si>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</si>
  <si>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</si>
  <si>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</si>
  <si>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</si>
  <si>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</si>
  <si>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</si>
  <si>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</si>
  <si>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</si>
  <si>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</si>
  <si>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</si>
  <si>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</si>
  <si>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</si>
  <si>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</si>
  <si>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</si>
  <si>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</si>
  <si>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</si>
  <si>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</si>
  <si>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</si>
  <si>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</si>
  <si>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</si>
  <si>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</si>
  <si>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</si>
  <si>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</si>
  <si>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</si>
  <si>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</si>
  <si>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</si>
  <si>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</si>
  <si>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</si>
  <si>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</si>
  <si>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</si>
  <si>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</si>
  <si>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</si>
  <si>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</si>
  <si>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</si>
  <si>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</si>
  <si>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</si>
  <si>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</si>
  <si>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</si>
  <si>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</si>
  <si>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</si>
  <si>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</si>
  <si>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</si>
  <si>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</si>
  <si>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</si>
  <si>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</si>
  <si>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</si>
  <si>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</si>
  <si>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</si>
  <si>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</si>
  <si>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</si>
  <si>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</si>
  <si>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</si>
  <si>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</si>
  <si>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</si>
  <si>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</si>
  <si>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</si>
  <si>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</si>
  <si>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</si>
  <si>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</si>
  <si>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</si>
  <si>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</si>
  <si>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</si>
  <si>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</si>
  <si>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</si>
  <si>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</si>
  <si>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</si>
  <si>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</si>
  <si>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</si>
  <si>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</si>
  <si>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</si>
  <si>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</si>
  <si>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</si>
  <si>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</si>
  <si>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</si>
  <si>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</si>
  <si>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</si>
  <si>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</si>
  <si>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</si>
  <si>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</si>
  <si>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</si>
  <si>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</si>
  <si>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</si>
  <si>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</si>
  <si>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</si>
  <si>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</si>
  <si>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</si>
  <si>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</si>
  <si>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</si>
  <si>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</si>
  <si>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</si>
  <si>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</si>
  <si>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</si>
  <si>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</si>
  <si>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</si>
  <si>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</si>
  <si>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</si>
  <si>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</si>
  <si>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</si>
  <si>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</si>
  <si>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</si>
  <si>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</si>
  <si>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</si>
  <si>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</si>
  <si>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</si>
  <si>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</si>
  <si>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</si>
  <si>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</si>
  <si>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</si>
  <si>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</si>
  <si>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</si>
  <si>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</si>
  <si>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</si>
  <si>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</si>
  <si>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</si>
  <si>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</si>
  <si>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</si>
  <si>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</si>
  <si>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</si>
  <si>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</si>
  <si>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</si>
  <si>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</si>
  <si>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</si>
  <si>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</si>
  <si>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</si>
  <si>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</si>
  <si>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</si>
  <si>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</si>
  <si>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</si>
  <si>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</si>
  <si>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</si>
  <si>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</si>
  <si>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</si>
  <si>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</si>
  <si>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</si>
  <si>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</si>
  <si>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</si>
  <si>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</si>
  <si>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</si>
  <si>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</si>
  <si>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</si>
  <si>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</si>
  <si>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</si>
  <si>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</si>
  <si>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</si>
  <si>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</si>
  <si>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</si>
  <si>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</si>
  <si>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</si>
  <si>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</si>
  <si>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</si>
  <si>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</si>
  <si>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</si>
  <si>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</si>
  <si>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</si>
  <si>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</si>
  <si>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</si>
  <si>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</si>
  <si>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</si>
  <si>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</si>
  <si>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</si>
  <si>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</si>
  <si>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</si>
  <si>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</si>
  <si>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</si>
  <si>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</si>
  <si>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</si>
  <si>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</si>
  <si>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</si>
  <si>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</si>
  <si>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</si>
  <si>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</si>
  <si>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</si>
  <si>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</si>
  <si>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</si>
  <si>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</si>
  <si>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</si>
  <si>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</si>
  <si>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</si>
  <si>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</si>
  <si>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</si>
  <si>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</si>
  <si>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</si>
  <si>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</si>
  <si>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</si>
  <si>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</si>
  <si>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</si>
  <si>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</si>
  <si>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</si>
  <si>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</si>
  <si>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</si>
  <si>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</si>
  <si>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</si>
  <si>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</si>
  <si>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</si>
  <si>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</si>
  <si>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</si>
  <si>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</si>
  <si>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</si>
  <si>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</si>
  <si>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</si>
  <si>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</si>
  <si>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</si>
  <si>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</si>
  <si>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</si>
  <si>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</si>
  <si>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</si>
  <si>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</si>
  <si>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</si>
  <si>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</si>
  <si>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</si>
  <si>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</si>
  <si>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</si>
  <si>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</si>
  <si>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</si>
  <si>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</si>
  <si>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</si>
  <si>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</si>
  <si>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</si>
  <si>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</si>
  <si>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</si>
  <si>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</si>
  <si>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</si>
  <si>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</si>
  <si>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</si>
  <si>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</si>
  <si>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</si>
  <si>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</si>
  <si>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</si>
  <si>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</si>
  <si>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</si>
  <si>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</si>
  <si>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</si>
  <si>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</si>
  <si>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</si>
  <si>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</si>
  <si>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</si>
  <si>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</si>
  <si>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</si>
  <si>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</si>
  <si>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</si>
  <si>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</si>
  <si>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</si>
  <si>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</si>
  <si>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</si>
  <si>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</si>
  <si>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</si>
  <si>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</si>
  <si>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</si>
  <si>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</si>
  <si>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</si>
  <si>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</si>
  <si>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</si>
  <si>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</si>
  <si>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</si>
  <si>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</si>
  <si>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</si>
  <si>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</si>
  <si>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</si>
  <si>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</si>
  <si>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</si>
  <si>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</si>
  <si>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</si>
  <si>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</si>
  <si>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</si>
  <si>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</si>
  <si>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</si>
  <si>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</si>
  <si>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</si>
  <si>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</si>
  <si>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</si>
  <si>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</si>
  <si>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</si>
  <si>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</si>
  <si>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</si>
  <si>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</si>
  <si>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</si>
  <si>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</si>
  <si>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</si>
  <si>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</si>
  <si>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</si>
  <si>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</si>
  <si>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</si>
  <si>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</si>
  <si>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</si>
  <si>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</si>
  <si>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</si>
  <si>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</si>
  <si>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</si>
  <si>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</si>
  <si>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</si>
  <si>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</si>
  <si>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</si>
  <si>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</si>
  <si>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</si>
  <si>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</si>
  <si>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</si>
  <si>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</si>
  <si>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</si>
  <si>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</si>
  <si>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</si>
  <si>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</si>
  <si>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</si>
  <si>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</si>
  <si>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</si>
  <si>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</si>
  <si>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</si>
  <si>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</si>
  <si>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</si>
  <si>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</si>
  <si>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</si>
  <si>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</si>
  <si>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</si>
  <si>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</si>
  <si>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</si>
  <si>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</si>
  <si>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</si>
  <si>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</si>
  <si>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</si>
  <si>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</si>
  <si>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</si>
  <si>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</si>
  <si>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</si>
  <si>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</si>
  <si>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</si>
  <si>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</si>
  <si>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</si>
  <si>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</si>
  <si>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</si>
  <si>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</si>
  <si>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</si>
  <si>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</si>
  <si>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</si>
  <si>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</si>
  <si>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</si>
  <si>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</si>
  <si>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</si>
  <si>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</si>
  <si>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</si>
  <si>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</si>
  <si>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</si>
  <si>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</si>
  <si>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</si>
  <si>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</si>
  <si>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</si>
  <si>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</si>
  <si>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</si>
  <si>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</si>
  <si>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</si>
  <si>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</si>
  <si>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</si>
  <si>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</si>
  <si>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</si>
  <si>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</si>
  <si>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</si>
  <si>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</si>
  <si>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</si>
  <si>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</si>
  <si>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</si>
  <si>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</si>
  <si>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</si>
  <si>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</si>
  <si>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</si>
  <si>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</si>
  <si>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</si>
  <si>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</si>
  <si>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</si>
  <si>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</si>
  <si>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</si>
  <si>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</si>
  <si>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</si>
  <si>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</si>
  <si>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</si>
  <si>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</si>
  <si>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</si>
  <si>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</si>
  <si>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</si>
  <si>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</si>
  <si>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</si>
  <si>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</si>
  <si>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</si>
  <si>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</si>
  <si>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</si>
  <si>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</si>
  <si>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</si>
  <si>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</si>
  <si>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</si>
  <si>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</si>
  <si>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</si>
  <si>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</si>
  <si>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</si>
  <si>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</si>
  <si>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</si>
  <si>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</si>
  <si>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</si>
  <si>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</si>
  <si>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</si>
  <si>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</si>
  <si>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</si>
  <si>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</si>
  <si>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</si>
  <si>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</si>
  <si>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</si>
  <si>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</si>
  <si>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</si>
  <si>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</si>
  <si>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</si>
  <si>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</si>
  <si>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</si>
  <si>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</si>
  <si>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</si>
  <si>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</si>
  <si>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</si>
  <si>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</si>
  <si>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</si>
  <si>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</si>
  <si>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</si>
  <si>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</si>
  <si>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</si>
  <si>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</si>
  <si>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</si>
  <si>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</si>
  <si>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</si>
  <si>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</si>
  <si>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</si>
  <si>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</si>
  <si>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</si>
  <si>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</si>
  <si>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</si>
  <si>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</si>
  <si>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</si>
  <si>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</si>
  <si>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</si>
  <si>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</si>
  <si>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</si>
  <si>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</si>
  <si>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</si>
  <si>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</si>
  <si>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</si>
  <si>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</si>
  <si>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</si>
  <si>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</si>
  <si>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</si>
  <si>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</si>
  <si>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</si>
  <si>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</si>
  <si>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</si>
  <si>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</si>
  <si>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</si>
  <si>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</si>
  <si>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</si>
  <si>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</si>
  <si>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</si>
  <si>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</si>
  <si>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</si>
  <si>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</si>
  <si>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</si>
  <si>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</si>
  <si>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</si>
  <si>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</si>
  <si>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</si>
  <si>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</si>
  <si>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</si>
  <si>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</si>
  <si>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</si>
  <si>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</si>
  <si>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</si>
  <si>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</si>
  <si>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</si>
  <si>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</si>
  <si>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</si>
  <si>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</si>
  <si>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</si>
  <si>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</si>
  <si>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</si>
  <si>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</si>
  <si>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</si>
  <si>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</si>
  <si>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</si>
  <si>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</si>
  <si>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</si>
  <si>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</si>
  <si>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</si>
  <si>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</si>
  <si>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</si>
  <si>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</si>
  <si>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</si>
  <si>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</si>
  <si>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</si>
  <si>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</si>
  <si>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</si>
  <si>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</si>
  <si>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</si>
  <si>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</si>
  <si>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</si>
  <si>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</si>
  <si>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</si>
  <si>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</si>
  <si>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</si>
  <si>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</si>
  <si>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</si>
  <si>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</si>
  <si>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</si>
  <si>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</si>
  <si>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</si>
  <si>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</si>
  <si>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</si>
  <si>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</si>
  <si>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</si>
  <si>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</si>
  <si>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</si>
  <si>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</si>
  <si>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</si>
  <si>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</si>
  <si>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</si>
  <si>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</si>
  <si>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</si>
  <si>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</si>
  <si>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</si>
  <si>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</si>
  <si>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</si>
  <si>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</si>
  <si>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</si>
  <si>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</si>
  <si>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</si>
  <si>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</si>
  <si>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</si>
  <si>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</si>
  <si>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</si>
  <si>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</si>
  <si>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</si>
  <si>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</si>
  <si>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</si>
  <si>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</si>
  <si>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</si>
  <si>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</si>
  <si>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</si>
  <si>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</si>
  <si>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</si>
  <si>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</si>
  <si>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</si>
  <si>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</si>
  <si>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</si>
  <si>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</si>
  <si>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</si>
  <si>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</si>
  <si>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</si>
  <si>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</si>
  <si>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</si>
  <si>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</si>
  <si>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</si>
  <si>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</si>
  <si>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</si>
  <si>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</si>
  <si>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</si>
  <si>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</si>
  <si>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</si>
  <si>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</si>
  <si>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</si>
  <si>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</si>
  <si>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</si>
  <si>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</si>
  <si>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</si>
  <si>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</si>
  <si>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</si>
  <si>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</si>
  <si>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</si>
  <si>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</si>
  <si>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</si>
  <si>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</si>
  <si>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</si>
  <si>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</si>
  <si>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</si>
  <si>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</si>
  <si>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</si>
  <si>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</si>
  <si>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</si>
  <si>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</si>
  <si>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</si>
  <si>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</si>
  <si>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</si>
  <si>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</si>
  <si>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</si>
  <si>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</si>
  <si>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</si>
  <si>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</si>
  <si>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</si>
  <si>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</si>
  <si>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</si>
  <si>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</si>
  <si>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</si>
  <si>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</si>
  <si>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</si>
  <si>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</si>
  <si>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</si>
  <si>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</si>
  <si>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</si>
  <si>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</si>
  <si>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</si>
  <si>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</si>
  <si>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</si>
  <si>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</si>
  <si>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</si>
  <si>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</si>
  <si>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</si>
  <si>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</si>
  <si>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</si>
  <si>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</si>
  <si>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</si>
  <si>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</si>
  <si>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</si>
  <si>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</si>
  <si>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</si>
  <si>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</si>
  <si>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</si>
  <si>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</si>
  <si>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</si>
  <si>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</si>
  <si>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</si>
  <si>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</si>
  <si>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</si>
  <si>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</si>
  <si>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</si>
  <si>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</si>
  <si>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</si>
  <si>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</si>
  <si>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</si>
  <si>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</si>
  <si>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</si>
  <si>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</si>
  <si>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</si>
  <si>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</si>
  <si>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</si>
  <si>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</si>
  <si>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</si>
  <si>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</si>
  <si>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</si>
  <si>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</si>
  <si>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</si>
  <si>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</si>
  <si>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</si>
  <si>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</si>
  <si>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</si>
  <si>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</si>
  <si>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</si>
  <si>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</si>
  <si>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</si>
  <si>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</si>
  <si>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</si>
  <si>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</si>
  <si>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</si>
  <si>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</si>
  <si>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</si>
  <si>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</si>
  <si>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</si>
  <si>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</si>
  <si>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</si>
  <si>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</si>
  <si>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</si>
  <si>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</si>
  <si>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</si>
  <si>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</si>
  <si>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</si>
  <si>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</si>
  <si>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</si>
  <si>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</si>
  <si>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</si>
  <si>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</si>
  <si>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</si>
  <si>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</si>
  <si>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</si>
  <si>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</si>
  <si>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</si>
  <si>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</si>
  <si>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</si>
  <si>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</si>
  <si>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</si>
  <si>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</si>
  <si>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</si>
  <si>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</si>
  <si>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</si>
  <si>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</si>
  <si>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</si>
  <si>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</si>
  <si>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</si>
  <si>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</si>
  <si>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</si>
  <si>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</si>
  <si>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</si>
  <si>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</si>
  <si>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</si>
  <si>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</si>
  <si>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</si>
  <si>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</si>
  <si>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</si>
  <si>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</si>
  <si>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</si>
  <si>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</si>
  <si>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</si>
  <si>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</si>
  <si>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</si>
  <si>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</si>
  <si>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</si>
  <si>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</si>
  <si>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</si>
  <si>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</si>
  <si>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</si>
  <si>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</si>
  <si>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</si>
  <si>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</si>
  <si>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</si>
  <si>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</si>
  <si>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</si>
  <si>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</si>
  <si>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</si>
  <si>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</si>
  <si>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</si>
  <si>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</si>
  <si>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</si>
  <si>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</si>
  <si>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</si>
  <si>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</si>
  <si>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</si>
  <si>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</si>
  <si>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</si>
  <si>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</si>
  <si>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</si>
  <si>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</si>
  <si>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</si>
  <si>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</si>
  <si>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</si>
  <si>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</si>
  <si>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</si>
  <si>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</si>
  <si>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</si>
  <si>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</si>
  <si>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</si>
  <si>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</si>
  <si>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</si>
  <si>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</si>
  <si>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</si>
  <si>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</si>
  <si>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</si>
  <si>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</si>
  <si>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</si>
  <si>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</si>
  <si>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</si>
  <si>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</si>
  <si>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</si>
  <si>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</si>
  <si>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</si>
  <si>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</si>
  <si>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</si>
  <si>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</si>
  <si>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</si>
  <si>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</si>
  <si>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</si>
  <si>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</si>
  <si>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</si>
  <si>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</si>
  <si>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</si>
  <si>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</si>
  <si>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</si>
  <si>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</si>
  <si>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</si>
  <si>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</si>
  <si>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</si>
  <si>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</si>
  <si>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</si>
  <si>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</si>
  <si>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</si>
  <si>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</si>
  <si>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</si>
  <si>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</si>
  <si>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</si>
  <si>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</si>
  <si>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</si>
  <si>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</si>
  <si>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</si>
  <si>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</si>
  <si>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</si>
  <si>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</si>
  <si>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</si>
  <si>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</si>
  <si>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</si>
  <si>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</si>
  <si>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</si>
  <si>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</si>
  <si>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</si>
  <si>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</si>
  <si>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</si>
  <si>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</si>
  <si>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</si>
  <si>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</si>
  <si>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</si>
  <si>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</si>
  <si>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</si>
  <si>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</si>
  <si>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</si>
  <si>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</si>
  <si>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</si>
  <si>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</si>
  <si>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</si>
  <si>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</si>
  <si>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</si>
  <si>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</si>
  <si>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</si>
  <si>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</si>
  <si>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</si>
  <si>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</si>
  <si>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</si>
  <si>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</si>
  <si>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</si>
  <si>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</si>
  <si>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</si>
  <si>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</si>
  <si>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</si>
  <si>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</si>
  <si>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</si>
  <si>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</si>
  <si>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</si>
  <si>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</si>
  <si>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</si>
  <si>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</si>
  <si>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</si>
  <si>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</si>
  <si>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</si>
  <si>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</si>
  <si>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</si>
  <si>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</si>
  <si>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</si>
  <si>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</si>
  <si>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</si>
  <si>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</si>
  <si>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</si>
  <si>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</si>
  <si>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</si>
  <si>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</si>
  <si>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</si>
  <si>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</si>
  <si>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</si>
  <si>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</si>
  <si>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</si>
  <si>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</si>
  <si>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</si>
  <si>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</si>
  <si>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</si>
  <si>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</si>
  <si>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</si>
  <si>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</si>
  <si>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</si>
  <si>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</si>
  <si>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</si>
  <si>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</si>
  <si>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</si>
  <si>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</si>
  <si>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</si>
  <si>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</si>
  <si>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</si>
  <si>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</si>
  <si>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</si>
  <si>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</si>
  <si>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</si>
  <si>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</si>
  <si>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</si>
  <si>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</si>
  <si>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</si>
  <si>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</si>
  <si>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</si>
  <si>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</si>
  <si>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</si>
  <si>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</si>
  <si>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</si>
  <si>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</si>
  <si>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</si>
  <si>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</si>
  <si>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</si>
  <si>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</si>
  <si>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</si>
  <si>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</si>
  <si>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</si>
  <si>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</si>
  <si>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</si>
  <si>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</si>
  <si>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</si>
  <si>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</si>
  <si>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</si>
  <si>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</si>
  <si>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</si>
  <si>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</si>
  <si>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</si>
  <si>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</si>
  <si>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</si>
  <si>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</si>
  <si>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</si>
  <si>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</si>
  <si>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</si>
  <si>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</si>
  <si>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</si>
  <si>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</si>
  <si>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</si>
  <si>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</si>
  <si>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</si>
  <si>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</si>
  <si>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</si>
  <si>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</si>
  <si>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</si>
  <si>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</si>
  <si>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</si>
  <si>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</si>
  <si>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</si>
  <si>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</si>
  <si>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</si>
  <si>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</si>
  <si>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</si>
  <si>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</si>
  <si>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</si>
  <si>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</si>
  <si>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</si>
  <si>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</si>
  <si>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</si>
  <si>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</si>
  <si>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</si>
  <si>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</si>
  <si>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</si>
  <si>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</si>
  <si>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</si>
  <si>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</si>
  <si>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</si>
  <si>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</si>
  <si>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</si>
  <si>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</si>
  <si>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</si>
  <si>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</si>
  <si>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</si>
  <si>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</si>
  <si>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</si>
  <si>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</si>
  <si>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</si>
  <si>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</si>
  <si>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</si>
  <si>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</si>
  <si>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</si>
  <si>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</si>
  <si>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</si>
  <si>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</si>
  <si>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</si>
  <si>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</si>
  <si>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</si>
  <si>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</si>
  <si>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</si>
  <si>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</si>
  <si>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</si>
  <si>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</si>
  <si>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</si>
  <si>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</si>
  <si>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</si>
  <si>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</si>
  <si>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</si>
  <si>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</si>
  <si>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</si>
  <si>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</si>
  <si>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</si>
  <si>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</si>
  <si>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</si>
  <si>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</si>
  <si>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</si>
  <si>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</si>
  <si>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</si>
  <si>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</si>
  <si>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</si>
  <si>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</si>
  <si>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</si>
  <si>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</si>
  <si>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</si>
  <si>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</si>
  <si>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</si>
  <si>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</si>
  <si>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</si>
  <si>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</si>
  <si>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</si>
  <si>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</si>
  <si>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</si>
  <si>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</si>
  <si>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</si>
  <si>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</si>
  <si>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</si>
  <si>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</si>
  <si>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</si>
  <si>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</si>
  <si>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</si>
  <si>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</si>
  <si>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</si>
  <si>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</si>
  <si>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</si>
  <si>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</si>
  <si>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</si>
  <si>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</si>
  <si>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</si>
  <si>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</si>
  <si>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</si>
  <si>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</si>
  <si>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</si>
  <si>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</si>
  <si>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</si>
  <si>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</si>
  <si>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</si>
  <si>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</si>
  <si>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</si>
  <si>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</si>
  <si>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</si>
  <si>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</si>
  <si>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</si>
  <si>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</si>
  <si>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</si>
  <si>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</si>
  <si>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</si>
  <si>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</si>
  <si>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</si>
  <si>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</si>
  <si>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</si>
  <si>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</si>
  <si>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</si>
  <si>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</si>
  <si>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</si>
  <si>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</si>
  <si>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</si>
  <si>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</si>
  <si>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</si>
  <si>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</si>
  <si>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</si>
  <si>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</si>
  <si>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</si>
  <si>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</si>
  <si>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</si>
  <si>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</si>
  <si>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</si>
  <si>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</si>
  <si>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</si>
  <si>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</si>
  <si>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</si>
  <si>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</si>
  <si>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</si>
  <si>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</si>
  <si>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</si>
  <si>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</si>
  <si>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</si>
  <si>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</si>
  <si>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</si>
  <si>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</si>
  <si>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</si>
  <si>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</si>
  <si>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</si>
  <si>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</si>
  <si>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</si>
  <si>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</si>
  <si>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</si>
  <si>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</si>
  <si>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</si>
  <si>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</si>
  <si>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</si>
  <si>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</si>
  <si>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</si>
  <si>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</si>
  <si>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</si>
  <si>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</si>
  <si>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</si>
  <si>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</si>
  <si>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</si>
  <si>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</si>
  <si>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</si>
  <si>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</si>
  <si>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</si>
  <si>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</si>
  <si>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</si>
  <si>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</si>
  <si>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</si>
  <si>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</si>
  <si>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</si>
  <si>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</si>
  <si>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</si>
  <si>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</si>
  <si>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</si>
  <si>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</si>
  <si>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</si>
  <si>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</si>
  <si>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</si>
  <si>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</si>
  <si>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</si>
  <si>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</si>
  <si>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</si>
  <si>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</si>
  <si>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</si>
  <si>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</si>
  <si>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</si>
  <si>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</si>
  <si>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</si>
  <si>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</si>
  <si>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</si>
  <si>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</si>
  <si>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</si>
  <si>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</si>
  <si>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</si>
  <si>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</si>
  <si>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</si>
  <si>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</si>
  <si>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</si>
  <si>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</si>
  <si>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</si>
  <si>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</si>
  <si>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</si>
  <si>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</si>
  <si>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</si>
  <si>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</si>
  <si>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</si>
  <si>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</si>
  <si>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</si>
  <si>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</si>
  <si>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</si>
  <si>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</si>
  <si>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</si>
  <si>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</si>
  <si>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</si>
  <si>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</si>
  <si>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</si>
  <si>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</si>
  <si>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</si>
  <si>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</si>
  <si>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</si>
  <si>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</si>
  <si>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</si>
  <si>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</si>
  <si>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</si>
  <si>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</si>
  <si>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</si>
  <si>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</si>
  <si>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</si>
  <si>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</si>
  <si>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</si>
  <si>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</si>
  <si>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</si>
  <si>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</si>
  <si>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</si>
  <si>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</si>
  <si>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</si>
  <si>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</si>
  <si>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</si>
  <si>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</si>
  <si>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</si>
  <si>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</si>
  <si>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</si>
  <si>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</si>
  <si>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</si>
  <si>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</si>
  <si>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</si>
  <si>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</si>
  <si>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</si>
  <si>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</si>
  <si>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</si>
  <si>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</si>
  <si>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</si>
  <si>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</si>
  <si>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</si>
  <si>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</si>
  <si>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</si>
  <si>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</si>
  <si>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</si>
  <si>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</si>
  <si>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</si>
  <si>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</si>
  <si>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</si>
  <si>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</si>
  <si>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</si>
  <si>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</si>
  <si>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</si>
  <si>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</si>
  <si>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</si>
  <si>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</si>
  <si>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</si>
  <si>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</si>
  <si>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</si>
  <si>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</si>
  <si>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</si>
  <si>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</si>
  <si>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</si>
  <si>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</si>
  <si>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</si>
  <si>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</si>
  <si>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</si>
  <si>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</si>
  <si>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</si>
  <si>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</si>
  <si>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</si>
  <si>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</si>
  <si>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</si>
  <si>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</si>
  <si>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</si>
  <si>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</si>
  <si>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</si>
  <si>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</si>
  <si>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</si>
  <si>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</si>
  <si>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</si>
  <si>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</si>
  <si>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</si>
  <si>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</si>
  <si>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</si>
  <si>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</si>
  <si>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</si>
  <si>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</si>
  <si>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</si>
  <si>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</si>
  <si>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</si>
  <si>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</si>
  <si>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</si>
  <si>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</si>
  <si>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</si>
  <si>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</si>
  <si>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</si>
  <si>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</si>
  <si>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</si>
  <si>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</si>
  <si>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</si>
  <si>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</si>
  <si>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</si>
  <si>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</si>
  <si>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</si>
  <si>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</si>
  <si>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</si>
  <si>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</si>
  <si>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</si>
  <si>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</si>
  <si>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</si>
  <si>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</si>
  <si>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</si>
  <si>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</si>
  <si>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</si>
  <si>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</si>
  <si>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</si>
  <si>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</si>
  <si>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</si>
  <si>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</si>
  <si>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</si>
  <si>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</si>
  <si>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</si>
  <si>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</si>
  <si>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</si>
  <si>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</si>
  <si>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</si>
  <si>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</si>
  <si>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</si>
  <si>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</si>
  <si>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</si>
  <si>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</si>
  <si>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</si>
  <si>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</si>
  <si>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</si>
  <si>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</si>
  <si>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</si>
  <si>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</si>
  <si>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</si>
  <si>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</si>
  <si>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</si>
  <si>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</si>
  <si>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</si>
  <si>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</si>
  <si>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</si>
  <si>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</si>
  <si>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</si>
  <si>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</si>
  <si>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</si>
  <si>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</si>
  <si>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</si>
  <si>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</si>
  <si>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</si>
  <si>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</si>
  <si>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</si>
  <si>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</si>
  <si>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</si>
  <si>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</si>
  <si>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</si>
  <si>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</si>
  <si>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</si>
  <si>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</si>
  <si>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</si>
  <si>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</si>
  <si>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</si>
  <si>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</si>
  <si>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</si>
  <si>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</si>
  <si>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</si>
  <si>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</si>
  <si>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</si>
  <si>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</si>
  <si>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</si>
  <si>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</si>
  <si>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</si>
  <si>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</si>
  <si>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</si>
  <si>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</si>
  <si>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</si>
  <si>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</si>
  <si>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</si>
  <si>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</si>
  <si>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</si>
  <si>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</si>
  <si>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</si>
  <si>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</si>
  <si>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</si>
  <si>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</si>
  <si>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</si>
  <si>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</si>
  <si>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</si>
  <si>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</si>
  <si>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</si>
  <si>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</si>
  <si>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</si>
  <si>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</si>
  <si>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</si>
  <si>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</si>
  <si>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</si>
  <si>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</si>
  <si>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</si>
  <si>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</si>
  <si>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</si>
  <si>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</si>
  <si>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</si>
  <si>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</si>
  <si>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</si>
  <si>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</si>
  <si>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</si>
  <si>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</si>
  <si>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</si>
  <si>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</si>
  <si>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</si>
  <si>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</si>
  <si>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</si>
  <si>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</si>
  <si>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</si>
  <si>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</si>
  <si>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</si>
  <si>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</si>
  <si>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</si>
  <si>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</si>
  <si>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</si>
  <si>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</si>
  <si>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</si>
  <si>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</si>
  <si>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</si>
  <si>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</si>
  <si>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</si>
  <si>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</si>
  <si>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</si>
  <si>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</si>
  <si>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</si>
  <si>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</si>
  <si>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</si>
  <si>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</si>
  <si>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</si>
  <si>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</si>
  <si>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</si>
  <si>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</si>
  <si>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</si>
  <si>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</si>
  <si>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</si>
  <si>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</si>
  <si>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</si>
  <si>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</si>
  <si>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</si>
  <si>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</si>
  <si>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</si>
  <si>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</si>
  <si>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</si>
  <si>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</si>
  <si>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</si>
  <si>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</si>
  <si>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</si>
  <si>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</si>
  <si>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</si>
  <si>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</si>
  <si>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</si>
  <si>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</si>
  <si>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</si>
  <si>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</si>
  <si>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</si>
  <si>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</si>
  <si>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</si>
  <si>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</si>
  <si>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</si>
  <si>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</si>
  <si>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</si>
  <si>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</si>
  <si>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</si>
  <si>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</si>
  <si>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</si>
  <si>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</si>
  <si>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</si>
  <si>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</si>
  <si>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</si>
  <si>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</si>
  <si>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</si>
  <si>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</si>
  <si>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</si>
  <si>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</si>
  <si>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</si>
  <si>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</si>
  <si>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</si>
  <si>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</si>
  <si>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</si>
  <si>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</si>
  <si>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</si>
  <si>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</si>
  <si>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</si>
  <si>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</si>
  <si>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</si>
  <si>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</si>
  <si>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</si>
  <si>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</si>
  <si>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</si>
  <si>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</si>
  <si>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</si>
  <si>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</si>
  <si>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</si>
  <si>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</si>
  <si>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</si>
  <si>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</si>
  <si>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</si>
  <si>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</si>
  <si>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</si>
  <si>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</si>
  <si>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</si>
  <si>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</si>
  <si>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</si>
  <si>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</si>
  <si>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</si>
  <si>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</si>
  <si>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</si>
  <si>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</si>
  <si>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</si>
  <si>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</si>
  <si>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</si>
  <si>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</si>
  <si>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</si>
  <si>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</si>
  <si>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</si>
  <si>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</si>
  <si>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</si>
  <si>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</si>
  <si>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</si>
  <si>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</si>
  <si>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</si>
  <si>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</si>
  <si>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</si>
  <si>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</si>
  <si>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</si>
  <si>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</si>
  <si>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</si>
  <si>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</si>
  <si>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</si>
  <si>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</si>
  <si>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</si>
  <si>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</si>
  <si>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</si>
  <si>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</si>
  <si>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</si>
  <si>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</si>
  <si>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</si>
  <si>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</si>
  <si>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</si>
  <si>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</si>
  <si>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</si>
  <si>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</si>
  <si>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</si>
  <si>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</si>
  <si>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</si>
  <si>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</si>
  <si>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</si>
  <si>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</si>
  <si>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</si>
  <si>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</si>
  <si>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</si>
  <si>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</si>
  <si>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</si>
  <si>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</si>
  <si>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</si>
  <si>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</si>
  <si>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</si>
  <si>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</si>
  <si>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</si>
  <si>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</si>
  <si>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</si>
  <si>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</si>
  <si>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</si>
  <si>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</si>
  <si>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</si>
  <si>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</si>
  <si>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</si>
  <si>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</si>
  <si>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</si>
  <si>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</si>
  <si>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</si>
  <si>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</si>
  <si>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</si>
  <si>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</si>
  <si>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</si>
  <si>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</si>
  <si>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</si>
  <si>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</si>
  <si>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</si>
  <si>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</si>
  <si>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</si>
  <si>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</si>
  <si>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</si>
  <si>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</si>
  <si>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</si>
  <si>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</si>
  <si>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</si>
  <si>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</si>
  <si>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</si>
  <si>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</si>
  <si>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</si>
  <si>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</si>
  <si>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</si>
  <si>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</si>
  <si>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</si>
  <si>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</si>
  <si>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</si>
  <si>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</si>
  <si>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</si>
  <si>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</si>
  <si>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</si>
  <si>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</si>
  <si>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</si>
  <si>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</si>
  <si>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</si>
  <si>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</si>
  <si>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</si>
  <si>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</si>
  <si>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</si>
  <si>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</si>
  <si>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</si>
  <si>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</si>
  <si>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</si>
  <si>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</si>
  <si>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</si>
  <si>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</si>
  <si>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</si>
  <si>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</si>
  <si>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</si>
  <si>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</si>
  <si>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</si>
  <si>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</si>
  <si>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</si>
  <si>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</si>
  <si>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</si>
  <si>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</si>
  <si>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</si>
  <si>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</si>
  <si>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</si>
  <si>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</si>
  <si>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</si>
  <si>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</si>
  <si>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</si>
  <si>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</si>
  <si>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</si>
  <si>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</si>
  <si>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</si>
  <si>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</si>
  <si>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</si>
  <si>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</si>
  <si>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</si>
  <si>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</si>
  <si>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</si>
  <si>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</si>
  <si>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</si>
  <si>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</si>
  <si>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</si>
  <si>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</si>
  <si>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</si>
  <si>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</si>
  <si>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</si>
  <si>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</si>
  <si>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</si>
  <si>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</si>
  <si>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</si>
  <si>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</si>
  <si>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</si>
  <si>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</si>
  <si>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</si>
  <si>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</si>
  <si>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</si>
  <si>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</si>
  <si>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</si>
  <si>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</si>
  <si>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</si>
  <si>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</si>
  <si>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</si>
  <si>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</si>
  <si>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</si>
  <si>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</si>
  <si>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</si>
  <si>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</si>
  <si>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</si>
  <si>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</si>
  <si>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</si>
  <si>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</si>
  <si>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</si>
  <si>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</si>
  <si>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</si>
  <si>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</si>
  <si>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</si>
  <si>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</si>
  <si>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</si>
  <si>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</si>
  <si>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</si>
  <si>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</si>
  <si>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</si>
  <si>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</si>
  <si>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</si>
  <si>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</si>
  <si>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</si>
  <si>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</si>
  <si>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</si>
  <si>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</si>
  <si>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</si>
  <si>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</si>
  <si>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</si>
  <si>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</si>
  <si>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</si>
  <si>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</si>
  <si>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</si>
  <si>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</si>
  <si>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</si>
  <si>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</si>
  <si>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</si>
  <si>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</si>
  <si>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</si>
  <si>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</si>
  <si>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</si>
  <si>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</si>
  <si>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</si>
  <si>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</si>
  <si>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</si>
  <si>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</si>
  <si>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</si>
  <si>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</si>
  <si>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</si>
  <si>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</si>
  <si>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</si>
  <si>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</si>
  <si>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</si>
  <si>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</si>
  <si>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</si>
  <si>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</si>
  <si>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</si>
  <si>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</si>
  <si>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</si>
  <si>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</si>
  <si>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</si>
  <si>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</si>
  <si>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</si>
  <si>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</si>
  <si>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</si>
  <si>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</si>
  <si>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</si>
  <si>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</si>
  <si>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</si>
  <si>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</si>
  <si>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</si>
  <si>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</si>
  <si>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</si>
  <si>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</si>
  <si>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</si>
  <si>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</si>
  <si>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</si>
  <si>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</si>
  <si>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</si>
  <si>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</si>
  <si>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</si>
  <si>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</si>
  <si>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</si>
  <si>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</si>
  <si>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</si>
  <si>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</si>
  <si>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</si>
  <si>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</si>
  <si>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</si>
  <si>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</si>
  <si>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</si>
  <si>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</si>
  <si>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</si>
  <si>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</si>
  <si>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</si>
  <si>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</si>
  <si>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</si>
  <si>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</si>
  <si>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</si>
  <si>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</si>
  <si>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</si>
  <si>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</si>
  <si>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</si>
  <si>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</si>
  <si>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</si>
  <si>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</si>
  <si>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</si>
  <si>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</si>
  <si>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</si>
  <si>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</si>
  <si>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</si>
  <si>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</si>
  <si>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</si>
  <si>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</si>
  <si>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</si>
  <si>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</si>
  <si>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</si>
  <si>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</si>
  <si>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</si>
  <si>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</si>
  <si>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</si>
  <si>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</si>
  <si>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</si>
  <si>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</si>
  <si>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</si>
  <si>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</si>
  <si>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</si>
  <si>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</si>
  <si>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</si>
  <si>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</si>
  <si>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</si>
  <si>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</si>
  <si>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</si>
  <si>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</si>
  <si>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</si>
  <si>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</si>
  <si>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</si>
  <si>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</si>
  <si>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</si>
  <si>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</si>
  <si>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</si>
  <si>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</si>
  <si>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</si>
  <si>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</si>
  <si>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</si>
  <si>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</si>
  <si>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</si>
  <si>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</si>
  <si>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</si>
  <si>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</si>
  <si>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</si>
  <si>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</si>
  <si>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</si>
  <si>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</si>
  <si>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</si>
  <si>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</si>
  <si>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</si>
  <si>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</si>
  <si>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</si>
  <si>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</si>
  <si>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</si>
  <si>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</si>
  <si>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</si>
  <si>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</si>
  <si>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</si>
  <si>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</si>
  <si>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</si>
  <si>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</si>
  <si>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</si>
  <si>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</si>
  <si>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</si>
  <si>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</si>
  <si>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</si>
  <si>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</si>
  <si>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</si>
  <si>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</si>
  <si>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</si>
  <si>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</si>
  <si>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</si>
  <si>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</si>
  <si>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</si>
  <si>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</si>
  <si>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</si>
  <si>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</si>
  <si>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</si>
  <si>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</si>
  <si>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</si>
  <si>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</si>
  <si>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</si>
  <si>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</si>
  <si>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</si>
  <si>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</si>
  <si>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</si>
  <si>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</si>
  <si>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</si>
  <si>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</si>
  <si>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</si>
  <si>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</si>
  <si>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</si>
  <si>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</si>
  <si>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</si>
  <si>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</si>
  <si>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</si>
  <si>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</si>
  <si>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</si>
  <si>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</si>
  <si>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</si>
  <si>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</si>
  <si>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</si>
  <si>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</si>
  <si>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</si>
  <si>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</si>
  <si>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</si>
  <si>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</si>
  <si>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</si>
  <si>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</si>
  <si>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</si>
  <si>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</si>
  <si>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</si>
  <si>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</si>
  <si>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</si>
  <si>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</si>
  <si>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</si>
  <si>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</si>
  <si>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</si>
  <si>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</si>
  <si>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</si>
  <si>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</si>
  <si>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</si>
  <si>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</si>
  <si>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</si>
  <si>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</si>
  <si>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</si>
  <si>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</si>
  <si>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</si>
  <si>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</si>
  <si>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</si>
  <si>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</si>
  <si>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</si>
  <si>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</si>
  <si>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</si>
  <si>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</si>
  <si>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</si>
  <si>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</si>
  <si>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</si>
  <si>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</si>
  <si>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</si>
  <si>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</si>
  <si>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</si>
  <si>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</si>
  <si>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</si>
  <si>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</si>
  <si>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</si>
  <si>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</si>
  <si>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</si>
  <si>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</si>
  <si>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</si>
  <si>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</si>
  <si>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</si>
  <si>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</si>
  <si>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</si>
  <si>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</si>
  <si>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</si>
  <si>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</si>
  <si>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</si>
  <si>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</si>
  <si>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</si>
  <si>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</si>
  <si>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</si>
  <si>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</si>
  <si>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</si>
  <si>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</si>
  <si>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</si>
  <si>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</si>
  <si>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</si>
  <si>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</si>
  <si>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</si>
  <si>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</si>
  <si>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</si>
  <si>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</si>
  <si>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</si>
  <si>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</si>
  <si>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</si>
  <si>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</si>
  <si>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</si>
  <si>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</si>
  <si>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</si>
  <si>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</si>
  <si>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</si>
  <si>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</si>
  <si>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</si>
  <si>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</si>
  <si>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</si>
  <si>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</si>
  <si>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</si>
  <si>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</si>
  <si>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</si>
  <si>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</si>
  <si>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</si>
  <si>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</si>
  <si>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</si>
  <si>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</si>
  <si>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</si>
  <si>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</si>
  <si>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</si>
  <si>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</si>
  <si>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</si>
  <si>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</si>
  <si>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</si>
  <si>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</si>
  <si>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</si>
  <si>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</si>
  <si>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</si>
  <si>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</si>
  <si>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</si>
  <si>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</si>
  <si>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</si>
  <si>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</si>
  <si>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</si>
  <si>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</si>
  <si>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</si>
  <si>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</si>
  <si>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</si>
  <si>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</si>
  <si>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</si>
  <si>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</si>
  <si>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</si>
  <si>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</si>
  <si>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</si>
  <si>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</si>
  <si>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</si>
  <si>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</si>
  <si>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</si>
  <si>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</si>
  <si>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</si>
  <si>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</si>
  <si>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</si>
  <si>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</si>
  <si>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</si>
  <si>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</si>
  <si>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</si>
  <si>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</si>
  <si>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</si>
  <si>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</si>
  <si>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</si>
  <si>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</si>
  <si>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</si>
  <si>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</si>
  <si>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</si>
  <si>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</si>
  <si>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</si>
  <si>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</si>
  <si>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</si>
  <si>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</si>
  <si>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</si>
  <si>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</si>
  <si>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</si>
  <si>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</si>
  <si>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</si>
  <si>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</si>
  <si>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</si>
  <si>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</si>
  <si>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</si>
  <si>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</si>
  <si>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</si>
  <si>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</si>
  <si>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</si>
  <si>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</si>
  <si>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</si>
  <si>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</si>
  <si>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</si>
  <si>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</si>
  <si>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</si>
  <si>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</si>
  <si>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</si>
  <si>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</si>
  <si>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</si>
  <si>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</si>
  <si>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</si>
  <si>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</si>
  <si>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</si>
  <si>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</si>
  <si>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</si>
  <si>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</si>
  <si>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</si>
  <si>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</si>
  <si>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</si>
  <si>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</si>
  <si>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</si>
  <si>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</si>
  <si>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</si>
  <si>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</si>
  <si>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</si>
  <si>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</si>
  <si>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</si>
  <si>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</si>
  <si>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</si>
  <si>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</si>
  <si>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</si>
  <si>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</si>
  <si>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</si>
  <si>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</si>
  <si>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</si>
  <si>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</si>
  <si>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</si>
  <si>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</si>
  <si>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</si>
  <si>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</si>
  <si>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</si>
  <si>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</si>
  <si>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</si>
  <si>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</si>
  <si>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</si>
  <si>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</si>
  <si>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</si>
  <si>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</si>
  <si>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</si>
  <si>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</si>
  <si>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</si>
  <si>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</si>
  <si>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</si>
  <si>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</si>
  <si>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</si>
  <si>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</si>
  <si>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</si>
  <si>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</si>
  <si>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</si>
  <si>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</si>
  <si>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</si>
  <si>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</si>
  <si>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</si>
  <si>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</si>
  <si>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</si>
  <si>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</si>
  <si>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</si>
  <si>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</si>
  <si>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</si>
  <si>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</si>
  <si>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</si>
  <si>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</si>
  <si>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</si>
  <si>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</si>
  <si>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</si>
  <si>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</si>
  <si>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</si>
  <si>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</si>
  <si>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</si>
  <si>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</si>
  <si>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</si>
  <si>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</si>
  <si>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</si>
  <si>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</si>
  <si>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</si>
  <si>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</si>
  <si>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</si>
  <si>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</si>
  <si>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</si>
  <si>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</si>
  <si>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</si>
  <si>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</si>
  <si>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</si>
  <si>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</si>
  <si>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</si>
  <si>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</si>
  <si>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</si>
  <si>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</si>
  <si>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</si>
  <si>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</si>
  <si>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</si>
  <si>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</si>
  <si>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</si>
  <si>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</si>
  <si>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</si>
  <si>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</si>
  <si>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</si>
  <si>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</si>
  <si>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</si>
  <si>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</si>
  <si>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</si>
  <si>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</si>
  <si>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</si>
  <si>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</si>
  <si>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</si>
  <si>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</si>
  <si>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</si>
  <si>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</si>
  <si>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</si>
  <si>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</si>
  <si>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</si>
  <si>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</si>
  <si>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</si>
  <si>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</si>
  <si>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</si>
  <si>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</si>
  <si>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</si>
  <si>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</si>
  <si>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</si>
  <si>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</si>
  <si>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</si>
  <si>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</si>
  <si>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</si>
  <si>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</si>
  <si>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</si>
  <si>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</si>
  <si>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</si>
  <si>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</si>
  <si>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</si>
  <si>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</si>
  <si>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</si>
  <si>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</si>
  <si>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</si>
  <si>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</si>
  <si>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</si>
  <si>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</si>
  <si>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</si>
  <si>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</si>
  <si>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</si>
  <si>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</si>
  <si>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</si>
  <si>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</si>
  <si>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</si>
  <si>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</si>
  <si>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</si>
  <si>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</si>
  <si>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</si>
  <si>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</si>
  <si>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</si>
  <si>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</si>
  <si>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</si>
  <si>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</si>
  <si>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</si>
  <si>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</si>
  <si>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</si>
  <si>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</si>
  <si>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</si>
  <si>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</si>
  <si>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</si>
  <si>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</si>
  <si>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</si>
  <si>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</si>
  <si>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</si>
  <si>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</si>
  <si>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</si>
  <si>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</si>
  <si>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</si>
  <si>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</si>
  <si>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</si>
  <si>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</si>
  <si>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</si>
  <si>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</si>
  <si>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</si>
  <si>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</si>
  <si>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</si>
  <si>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</si>
  <si>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</si>
  <si>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</si>
  <si>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</si>
  <si>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</si>
  <si>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</si>
  <si>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</si>
  <si>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</si>
  <si>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</si>
  <si>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</si>
  <si>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</si>
  <si>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</si>
  <si>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</si>
  <si>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</si>
  <si>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</si>
  <si>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</si>
  <si>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</si>
  <si>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</si>
  <si>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</si>
  <si>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</si>
  <si>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</si>
  <si>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</si>
  <si>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</si>
  <si>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</si>
  <si>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</si>
  <si>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</si>
  <si>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</si>
  <si>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</si>
  <si>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</si>
  <si>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</si>
  <si>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</si>
  <si>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</si>
  <si>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</si>
  <si>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</si>
  <si>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</si>
  <si>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</si>
  <si>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</si>
  <si>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</si>
  <si>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</si>
  <si>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</si>
  <si>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</si>
  <si>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</si>
  <si>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</si>
  <si>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</si>
  <si>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</si>
  <si>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</si>
  <si>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</si>
  <si>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</si>
  <si>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</si>
  <si>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</si>
  <si>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</si>
  <si>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</si>
  <si>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</si>
  <si>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</si>
  <si>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</si>
  <si>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</si>
  <si>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</si>
  <si>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</si>
  <si>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</si>
  <si>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</si>
  <si>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</si>
  <si>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</si>
  <si>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</si>
  <si>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</si>
  <si>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</si>
  <si>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</si>
  <si>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</si>
  <si>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</si>
  <si>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</si>
  <si>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</si>
  <si>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</si>
  <si>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</si>
  <si>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</si>
  <si>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</si>
  <si>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</si>
  <si>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</si>
  <si>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</si>
  <si>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</si>
  <si>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</si>
  <si>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</si>
  <si>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</si>
  <si>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</si>
  <si>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</si>
  <si>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</si>
  <si>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</si>
  <si>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</si>
  <si>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</si>
  <si>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</si>
  <si>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</si>
  <si>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</si>
  <si>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</si>
  <si>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</si>
  <si>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</si>
  <si>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</si>
  <si>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</si>
  <si>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</si>
  <si>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</si>
  <si>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</si>
  <si>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</si>
  <si>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</si>
  <si>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</si>
  <si>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</si>
  <si>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</si>
  <si>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</si>
  <si>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</si>
  <si>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</si>
  <si>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</si>
  <si>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</si>
  <si>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</si>
  <si>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</si>
  <si>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</si>
  <si>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</si>
  <si>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</si>
  <si>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</si>
  <si>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</si>
  <si>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</si>
  <si>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</si>
  <si>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</si>
  <si>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</si>
  <si>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</si>
  <si>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</si>
  <si>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</si>
  <si>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</si>
  <si>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</si>
  <si>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</si>
  <si>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</si>
  <si>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</si>
  <si>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</si>
  <si>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</si>
  <si>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</si>
  <si>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</si>
  <si>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</si>
  <si>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</si>
  <si>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</si>
  <si>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</si>
  <si>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</si>
  <si>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</si>
  <si>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</si>
  <si>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</si>
  <si>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</si>
  <si>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</si>
  <si>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</si>
  <si>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</si>
  <si>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</si>
  <si>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</si>
  <si>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</si>
  <si>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</si>
  <si>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</si>
  <si>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</si>
  <si>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</si>
  <si>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</si>
  <si>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</si>
  <si>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</si>
  <si>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</si>
  <si>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</si>
  <si>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</si>
  <si>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</si>
  <si>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</si>
  <si>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</si>
  <si>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</si>
  <si>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</si>
  <si>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</si>
  <si>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</si>
  <si>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</si>
  <si>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</si>
  <si>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</si>
  <si>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</si>
  <si>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</si>
  <si>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</si>
  <si>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</si>
  <si>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</si>
  <si>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</si>
  <si>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</si>
  <si>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</si>
  <si>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</si>
  <si>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</si>
  <si>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</si>
  <si>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</si>
  <si>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</si>
  <si>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</si>
  <si>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</si>
  <si>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</si>
  <si>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</si>
  <si>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</si>
  <si>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</si>
  <si>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</si>
  <si>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</si>
  <si>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</si>
  <si>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</si>
  <si>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</si>
  <si>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</si>
  <si>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</si>
  <si>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</si>
  <si>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</si>
  <si>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</si>
  <si>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</si>
  <si>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</si>
  <si>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</si>
  <si>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</si>
  <si>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</si>
  <si>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</si>
  <si>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</si>
  <si>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</si>
  <si>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</si>
  <si>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</si>
  <si>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</si>
  <si>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</si>
  <si>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</si>
  <si>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</si>
  <si>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</si>
  <si>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</si>
  <si>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</si>
  <si>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</si>
  <si>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</si>
  <si>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</si>
  <si>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</si>
  <si>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</si>
  <si>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</si>
  <si>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</si>
  <si>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</si>
  <si>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</si>
  <si>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</si>
  <si>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</si>
  <si>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</si>
  <si>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</si>
  <si>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</si>
  <si>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</si>
  <si>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</si>
  <si>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</si>
  <si>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</si>
  <si>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</si>
  <si>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</si>
  <si>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</si>
  <si>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</si>
  <si>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</si>
  <si>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</si>
  <si>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</si>
  <si>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</si>
  <si>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</si>
  <si>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</si>
  <si>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</si>
  <si>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</si>
  <si>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</si>
  <si>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</si>
  <si>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</si>
  <si>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</si>
  <si>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</si>
  <si>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</si>
  <si>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</si>
  <si>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</si>
  <si>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</si>
  <si>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</si>
  <si>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</si>
  <si>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</si>
  <si>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</si>
  <si>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</si>
  <si>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</si>
  <si>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</si>
  <si>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</si>
  <si>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</si>
  <si>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</si>
  <si>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</si>
  <si>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</si>
  <si>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</si>
  <si>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</si>
  <si>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</si>
  <si>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</si>
  <si>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</si>
  <si>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</si>
  <si>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</si>
  <si>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</si>
  <si>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</si>
  <si>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</si>
  <si>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</si>
  <si>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</si>
  <si>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</si>
  <si>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</si>
  <si>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</si>
  <si>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</si>
  <si>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</si>
  <si>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</si>
  <si>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</si>
  <si>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</si>
  <si>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</si>
  <si>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</si>
  <si>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</si>
  <si>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</si>
  <si>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</si>
  <si>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</si>
  <si>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</si>
  <si>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</si>
  <si>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</si>
  <si>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</si>
  <si>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</si>
  <si>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</si>
  <si>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</si>
  <si>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</si>
  <si>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</si>
  <si>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</si>
  <si>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</si>
  <si>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</si>
  <si>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</si>
  <si>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</si>
  <si>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</si>
  <si>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</si>
  <si>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</si>
  <si>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</si>
  <si>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</si>
  <si>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</si>
  <si>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</si>
  <si>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</si>
  <si>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</si>
  <si>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</si>
  <si>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</si>
  <si>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</si>
  <si>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</si>
  <si>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</si>
  <si>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</si>
  <si>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</si>
  <si>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</si>
  <si>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</si>
  <si>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</si>
  <si>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</si>
  <si>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</si>
  <si>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</si>
  <si>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</si>
  <si>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</si>
  <si>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</si>
  <si>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</si>
  <si>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</si>
  <si>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</si>
  <si>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</si>
  <si>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</si>
  <si>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</si>
  <si>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</si>
  <si>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</si>
  <si>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</si>
  <si>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</si>
  <si>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</si>
  <si>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</si>
  <si>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</si>
  <si>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</si>
  <si>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</si>
  <si>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</si>
  <si>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</si>
  <si>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</si>
  <si>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</si>
  <si>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</si>
  <si>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</si>
  <si>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</si>
  <si>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</si>
  <si>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</si>
  <si>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</si>
  <si>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</si>
  <si>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</si>
  <si>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</si>
  <si>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</si>
  <si>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</si>
  <si>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</si>
  <si>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</si>
  <si>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</si>
  <si>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</si>
  <si>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</si>
  <si>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</si>
  <si>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</si>
  <si>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</si>
  <si>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</si>
  <si>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</si>
  <si>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</si>
  <si>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</si>
  <si>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</si>
  <si>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</si>
  <si>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</si>
  <si>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</si>
  <si>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</si>
  <si>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</si>
  <si>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</si>
  <si>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</si>
  <si>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</si>
  <si>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</si>
  <si>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</si>
  <si>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</si>
  <si>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</si>
  <si>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</si>
  <si>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</si>
  <si>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</si>
  <si>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</si>
  <si>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</si>
  <si>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</si>
  <si>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</si>
  <si>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</si>
  <si>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</si>
  <si>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</si>
  <si>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</si>
  <si>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</si>
  <si>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</si>
  <si>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</si>
  <si>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</si>
  <si>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</si>
  <si>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</si>
  <si>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</si>
  <si>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</si>
  <si>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</si>
  <si>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</si>
  <si>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</si>
  <si>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</si>
  <si>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</si>
  <si>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</si>
  <si>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</si>
  <si>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</si>
  <si>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</si>
  <si>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</si>
  <si>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</si>
  <si>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</si>
  <si>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</si>
  <si>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</si>
  <si>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</si>
  <si>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</si>
  <si>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</si>
  <si>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</si>
  <si>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</si>
  <si>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</si>
  <si>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</si>
  <si>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</si>
  <si>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</si>
  <si>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</si>
  <si>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</si>
  <si>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</si>
  <si>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</si>
  <si>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</si>
  <si>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</si>
  <si>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</si>
  <si>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</si>
  <si>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</si>
  <si>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</si>
  <si>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</si>
  <si>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</si>
  <si>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</si>
  <si>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</si>
  <si>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</si>
  <si>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</si>
  <si>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</si>
  <si>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</si>
  <si>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</si>
  <si>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</si>
  <si>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</si>
  <si>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</si>
  <si>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</si>
  <si>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</si>
  <si>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</si>
  <si>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</si>
  <si>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</si>
  <si>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</si>
  <si>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</si>
  <si>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</si>
  <si>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</si>
  <si>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</si>
  <si>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</si>
  <si>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</si>
  <si>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</si>
  <si>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</si>
  <si>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</si>
  <si>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</si>
  <si>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</si>
  <si>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</si>
  <si>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</si>
  <si>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</si>
  <si>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</si>
  <si>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</si>
  <si>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</si>
  <si>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</si>
  <si>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</si>
  <si>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</si>
  <si>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</si>
  <si>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</si>
  <si>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</si>
  <si>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</si>
  <si>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</si>
  <si>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</si>
  <si>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</si>
  <si>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</si>
  <si>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</si>
  <si>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</si>
  <si>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</si>
  <si>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</si>
  <si>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</si>
  <si>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</si>
  <si>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</si>
  <si>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</si>
  <si>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</si>
  <si>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</si>
  <si>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</si>
  <si>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</si>
  <si>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</si>
  <si>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</si>
  <si>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</si>
  <si>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</si>
  <si>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</si>
  <si>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</si>
  <si>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</si>
  <si>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</si>
  <si>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</si>
  <si>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</si>
  <si>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</si>
  <si>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</si>
  <si>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</si>
  <si>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</si>
  <si>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</si>
  <si>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</si>
  <si>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</si>
  <si>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</si>
  <si>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</si>
  <si>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</si>
  <si>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</si>
  <si>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</si>
  <si>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</si>
  <si>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</si>
  <si>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</si>
  <si>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</si>
  <si>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</si>
  <si>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</si>
  <si>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</si>
  <si>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</si>
  <si>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</si>
  <si>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</si>
  <si>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</si>
  <si>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</si>
  <si>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</si>
  <si>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</si>
  <si>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</si>
  <si>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</si>
  <si>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</si>
  <si>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</si>
  <si>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</si>
  <si>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</si>
  <si>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</si>
  <si>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</si>
  <si>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</si>
  <si>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</si>
  <si>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</si>
  <si>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</si>
  <si>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</si>
  <si>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</si>
  <si>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</si>
  <si>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</si>
  <si>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</si>
  <si>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</si>
  <si>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</si>
  <si>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</si>
  <si>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</si>
  <si>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</si>
  <si>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</si>
  <si>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</si>
  <si>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</si>
  <si>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</si>
  <si>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</si>
  <si>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</si>
  <si>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</si>
  <si>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</si>
  <si>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</si>
  <si>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</si>
  <si>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</si>
  <si>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</si>
  <si>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</si>
  <si>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</si>
  <si>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</si>
  <si>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</si>
  <si>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</si>
  <si>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</si>
  <si>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</si>
  <si>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</si>
  <si>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</si>
  <si>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</si>
  <si>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</si>
  <si>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</si>
  <si>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</si>
  <si>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</si>
  <si>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</si>
  <si>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</si>
  <si>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</si>
  <si>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</si>
  <si>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</si>
  <si>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</si>
  <si>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</si>
  <si>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</si>
  <si>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</si>
  <si>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</si>
  <si>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</si>
  <si>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</si>
  <si>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</si>
  <si>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</si>
  <si>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</si>
  <si>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</si>
  <si>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</si>
  <si>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</si>
  <si>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</si>
  <si>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</si>
  <si>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</si>
  <si>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</si>
  <si>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</si>
  <si>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</si>
  <si>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</si>
  <si>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</si>
  <si>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</si>
  <si>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</si>
  <si>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</si>
  <si>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</si>
  <si>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</si>
  <si>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</si>
  <si>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</si>
  <si>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</si>
  <si>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</si>
  <si>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</si>
  <si>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</si>
  <si>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</si>
  <si>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</si>
  <si>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</si>
  <si>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</si>
  <si>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</si>
  <si>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</si>
  <si>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</si>
  <si>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</si>
  <si>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</si>
  <si>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</si>
  <si>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</si>
  <si>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</si>
  <si>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</si>
  <si>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</si>
  <si>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</si>
  <si>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</si>
  <si>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</si>
  <si>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</si>
  <si>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</si>
  <si>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</si>
  <si>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</si>
  <si>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</si>
  <si>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</si>
  <si>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</si>
  <si>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</si>
  <si>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</si>
  <si>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</si>
  <si>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</si>
  <si>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</si>
  <si>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</si>
  <si>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</si>
  <si>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</si>
  <si>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</si>
  <si>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</si>
  <si>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</si>
  <si>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</si>
  <si>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</si>
  <si>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</si>
  <si>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</si>
  <si>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</si>
  <si>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</si>
  <si>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</si>
  <si>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</si>
  <si>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</si>
  <si>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</si>
  <si>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</si>
  <si>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</si>
  <si>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</si>
  <si>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</si>
  <si>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</si>
  <si>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</si>
  <si>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</si>
  <si>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</si>
  <si>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</si>
  <si>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</si>
  <si>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</si>
  <si>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</si>
  <si>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</si>
  <si>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</si>
  <si>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</si>
  <si>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</si>
  <si>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</si>
  <si>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</si>
  <si>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</si>
  <si>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</si>
  <si>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</si>
  <si>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</si>
  <si>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</si>
  <si>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</si>
  <si>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</si>
  <si>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</si>
  <si>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</si>
  <si>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</si>
  <si>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</si>
  <si>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</si>
  <si>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</si>
  <si>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</si>
  <si>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</si>
  <si>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</si>
  <si>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</si>
  <si>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</si>
  <si>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</si>
  <si>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</si>
  <si>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</si>
  <si>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</si>
  <si>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</si>
  <si>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</si>
  <si>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</si>
  <si>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</si>
  <si>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</si>
  <si>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</si>
  <si>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</si>
  <si>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</si>
  <si>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</si>
  <si>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</si>
  <si>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</si>
  <si>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</si>
  <si>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</si>
  <si>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</si>
  <si>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</si>
  <si>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</si>
  <si>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</si>
  <si>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</si>
  <si>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</si>
  <si>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</si>
  <si>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</si>
  <si>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</si>
  <si>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</si>
  <si>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</si>
  <si>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</si>
  <si>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</si>
  <si>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</si>
  <si>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</si>
  <si>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</si>
  <si>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</si>
  <si>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</si>
  <si>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</si>
  <si>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</si>
  <si>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</si>
  <si>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</si>
  <si>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</si>
  <si>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</si>
  <si>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</si>
  <si>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</si>
  <si>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</si>
  <si>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</si>
  <si>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</si>
  <si>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</si>
  <si>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</si>
  <si>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</si>
  <si>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</si>
  <si>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</si>
  <si>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</si>
  <si>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</si>
  <si>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</si>
  <si>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</si>
  <si>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</si>
  <si>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</si>
  <si>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</si>
  <si>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</si>
  <si>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</si>
  <si>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</si>
  <si>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</si>
  <si>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</si>
  <si>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</si>
  <si>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</si>
  <si>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</si>
  <si>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</si>
  <si>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</si>
  <si>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</si>
  <si>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</si>
  <si>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</si>
  <si>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</si>
  <si>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</si>
  <si>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</si>
  <si>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</si>
  <si>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</si>
  <si>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</si>
  <si>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</si>
  <si>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</si>
  <si>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</si>
  <si>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</si>
  <si>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</si>
  <si>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</si>
  <si>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</si>
  <si>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</si>
  <si>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</si>
  <si>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</si>
  <si>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</si>
  <si>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</si>
  <si>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</si>
  <si>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</si>
  <si>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</si>
  <si>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</si>
  <si>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</si>
  <si>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</si>
  <si>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</si>
  <si>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</si>
  <si>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</si>
  <si>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</si>
  <si>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</si>
  <si>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</si>
  <si>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</si>
  <si>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</si>
  <si>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</si>
  <si>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</si>
  <si>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</si>
  <si>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</si>
  <si>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</si>
  <si>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</si>
  <si>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</si>
  <si>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</si>
  <si>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</si>
  <si>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</si>
  <si>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</si>
  <si>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</si>
  <si>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</si>
  <si>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</si>
  <si>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</si>
  <si>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</si>
  <si>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</si>
  <si>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</si>
  <si>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</si>
  <si>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</si>
  <si>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</si>
  <si>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</si>
  <si>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</si>
  <si>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</si>
  <si>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</si>
  <si>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</si>
  <si>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</si>
  <si>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</si>
  <si>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</si>
  <si>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</si>
  <si>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</si>
  <si>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</si>
  <si>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</si>
  <si>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</si>
  <si>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</si>
  <si>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</si>
  <si>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</si>
  <si>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</si>
  <si>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</si>
  <si>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</si>
  <si>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</si>
  <si>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</si>
  <si>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</si>
  <si>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</si>
  <si>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</si>
  <si>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</si>
  <si>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</si>
  <si>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</si>
  <si>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</si>
  <si>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</si>
  <si>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</si>
  <si>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</si>
  <si>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</si>
  <si>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</si>
  <si>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</si>
  <si>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</si>
  <si>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</si>
  <si>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</si>
  <si>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</si>
  <si>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</si>
  <si>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</si>
  <si>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</si>
  <si>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</si>
  <si>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</si>
  <si>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</si>
  <si>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</si>
  <si>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</si>
  <si>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</si>
  <si>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</si>
  <si>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</si>
  <si>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</si>
  <si>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</si>
  <si>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</si>
  <si>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</si>
  <si>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</si>
  <si>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</si>
  <si>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</si>
  <si>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</si>
  <si>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</si>
  <si>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</si>
  <si>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</si>
  <si>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</si>
  <si>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</si>
  <si>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</si>
  <si>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</si>
  <si>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</si>
  <si>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</si>
  <si>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</si>
  <si>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</si>
  <si>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</si>
  <si>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</si>
  <si>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</si>
  <si>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</si>
  <si>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</si>
  <si>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</si>
  <si>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</si>
  <si>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</si>
  <si>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</si>
  <si>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</si>
  <si>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</si>
  <si>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</si>
  <si>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</si>
  <si>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</si>
  <si>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</si>
  <si>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</si>
  <si>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</si>
  <si>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</si>
  <si>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</si>
  <si>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</si>
  <si>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</si>
  <si>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</si>
  <si>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</si>
  <si>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</si>
  <si>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</si>
  <si>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</si>
  <si>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</si>
  <si>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</si>
  <si>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</si>
  <si>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</si>
  <si>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</si>
  <si>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</si>
  <si>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</si>
  <si>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</si>
  <si>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</si>
  <si>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</si>
  <si>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</si>
  <si>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</si>
  <si>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</si>
  <si>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</si>
  <si>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</si>
  <si>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</si>
  <si>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</si>
  <si>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</si>
  <si>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</si>
  <si>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</si>
  <si>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</si>
  <si>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</si>
  <si>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</si>
  <si>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</si>
  <si>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</si>
  <si>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</si>
  <si>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</si>
  <si>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</si>
  <si>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</si>
  <si>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</si>
  <si>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</si>
  <si>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</si>
  <si>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</si>
  <si>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</si>
  <si>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</si>
  <si>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</si>
  <si>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</si>
  <si>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</si>
  <si>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</si>
  <si>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</si>
  <si>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</si>
  <si>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</si>
  <si>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</si>
  <si>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</si>
  <si>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</si>
  <si>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</si>
  <si>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</si>
  <si>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</si>
  <si>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</si>
  <si>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</si>
  <si>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</si>
  <si>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</si>
  <si>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</si>
  <si>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</si>
  <si>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</si>
  <si>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</si>
  <si>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</si>
  <si>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</si>
  <si>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</si>
  <si>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</si>
  <si>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</si>
  <si>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</si>
  <si>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</si>
  <si>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</si>
  <si>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</si>
  <si>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</si>
  <si>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</si>
  <si>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</si>
  <si>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</si>
  <si>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</si>
  <si>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</si>
  <si>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</si>
  <si>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</si>
  <si>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</si>
  <si>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</si>
  <si>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</si>
  <si>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</si>
  <si>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</si>
  <si>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</si>
  <si>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</si>
  <si>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</si>
  <si>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</si>
  <si>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</si>
  <si>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</si>
  <si>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</si>
  <si>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</si>
  <si>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</si>
  <si>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</si>
  <si>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</si>
  <si>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</si>
  <si>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</si>
  <si>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</si>
  <si>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</si>
  <si>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</si>
  <si>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</si>
  <si>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</si>
  <si>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</si>
  <si>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</si>
  <si>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</si>
  <si>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</si>
  <si>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</si>
  <si>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</si>
  <si>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</si>
  <si>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</si>
  <si>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</si>
  <si>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</si>
  <si>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</si>
  <si>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</si>
  <si>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</si>
  <si>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</si>
  <si>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</si>
  <si>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</si>
  <si>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</si>
  <si>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</si>
  <si>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</si>
  <si>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</si>
  <si>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</si>
  <si>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</si>
  <si>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</si>
  <si>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</si>
  <si>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</si>
  <si>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</si>
  <si>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</si>
  <si>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</si>
  <si>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</si>
  <si>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</si>
  <si>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</si>
  <si>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</si>
  <si>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</si>
  <si>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</si>
  <si>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</si>
  <si>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</si>
  <si>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</si>
  <si>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</si>
  <si>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</si>
  <si>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</si>
  <si>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</si>
  <si>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</si>
  <si>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</si>
  <si>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</si>
  <si>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</si>
  <si>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</si>
  <si>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</si>
  <si>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</si>
  <si>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</si>
  <si>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</si>
  <si>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</si>
  <si>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</si>
  <si>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</si>
  <si>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</si>
  <si>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</si>
  <si>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</si>
  <si>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</si>
  <si>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</si>
  <si>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</si>
  <si>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</si>
  <si>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</si>
  <si>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</si>
  <si>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</si>
  <si>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</si>
  <si>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</si>
  <si>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</si>
  <si>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</si>
  <si>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</si>
  <si>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</si>
  <si>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</si>
  <si>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</si>
  <si>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</si>
  <si>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</si>
  <si>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</si>
  <si>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</si>
  <si>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</si>
  <si>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</si>
  <si>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</si>
  <si>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</si>
  <si>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</si>
  <si>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</si>
  <si>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</si>
  <si>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</si>
  <si>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</si>
  <si>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</si>
  <si>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</si>
  <si>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</si>
  <si>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</si>
  <si>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</si>
  <si>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</si>
  <si>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</si>
  <si>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</si>
  <si>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</si>
  <si>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</si>
  <si>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</si>
  <si>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</si>
  <si>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</si>
  <si>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</si>
  <si>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</si>
  <si>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</si>
  <si>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</si>
  <si>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</si>
  <si>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</si>
  <si>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</si>
  <si>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</si>
  <si>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</si>
  <si>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</si>
  <si>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</si>
  <si>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</si>
  <si>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</si>
  <si>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</si>
  <si>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</si>
  <si>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</si>
  <si>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</si>
  <si>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</si>
  <si>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</si>
  <si>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</si>
  <si>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</si>
  <si>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</si>
  <si>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</si>
  <si>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</si>
  <si>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</si>
  <si>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</si>
  <si>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</si>
  <si>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</si>
  <si>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</si>
  <si>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</si>
  <si>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</si>
  <si>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</si>
  <si>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</si>
  <si>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</si>
  <si>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</si>
  <si>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</si>
  <si>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</si>
  <si>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</si>
  <si>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</si>
  <si>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</si>
  <si>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</si>
  <si>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</si>
  <si>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</si>
  <si>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</si>
  <si>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</si>
  <si>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</si>
  <si>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</si>
  <si>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</si>
  <si>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</si>
  <si>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</si>
  <si>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</si>
  <si>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</si>
  <si>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</si>
  <si>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</si>
  <si>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</si>
  <si>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</si>
  <si>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</si>
  <si>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</si>
  <si>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</si>
  <si>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</si>
  <si>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</si>
  <si>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</si>
  <si>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</si>
  <si>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</si>
  <si>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</si>
  <si>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</si>
  <si>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</si>
  <si>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</si>
  <si>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</si>
  <si>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</si>
  <si>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</si>
  <si>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</si>
  <si>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</si>
  <si>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</si>
  <si>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</si>
  <si>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</si>
  <si>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</si>
  <si>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</si>
  <si>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</si>
  <si>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</si>
  <si>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</si>
  <si>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</si>
  <si>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</si>
  <si>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</si>
  <si>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</si>
  <si>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</si>
  <si>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</si>
  <si>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</si>
  <si>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</si>
  <si>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</si>
  <si>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</si>
  <si>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</si>
  <si>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</si>
  <si>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</si>
  <si>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</si>
  <si>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</si>
  <si>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</si>
  <si>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</si>
  <si>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</si>
  <si>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</si>
  <si>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</si>
  <si>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</si>
  <si>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</si>
  <si>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</si>
  <si>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</si>
  <si>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</si>
  <si>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</si>
  <si>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</si>
  <si>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</si>
  <si>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</si>
  <si>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</si>
  <si>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</si>
  <si>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</si>
  <si>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</si>
  <si>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</si>
  <si>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</si>
  <si>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</si>
  <si>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</si>
  <si>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</si>
  <si>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</si>
  <si>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</si>
  <si>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</si>
  <si>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</si>
  <si>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</si>
  <si>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</si>
  <si>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</si>
  <si>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</si>
  <si>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</si>
  <si>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</si>
  <si>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</si>
  <si>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</si>
  <si>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</si>
  <si>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</si>
  <si>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</si>
  <si>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</si>
  <si>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</si>
  <si>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</si>
  <si>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</si>
  <si>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</si>
  <si>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</si>
  <si>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</si>
  <si>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</si>
  <si>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</si>
  <si>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</si>
  <si>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</si>
  <si>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</si>
  <si>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</si>
  <si>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</si>
  <si>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</si>
  <si>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</si>
  <si>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</si>
  <si>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</si>
  <si>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</si>
  <si>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</si>
  <si>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</si>
  <si>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</si>
  <si>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</si>
  <si>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</si>
  <si>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</si>
  <si>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</si>
  <si>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</si>
  <si>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</si>
  <si>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</si>
  <si>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</si>
  <si>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</si>
  <si>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</si>
  <si>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</si>
  <si>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</si>
  <si>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</si>
  <si>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</si>
  <si>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</si>
  <si>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</si>
  <si>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</si>
  <si>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</si>
  <si>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</si>
  <si>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</si>
  <si>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</si>
  <si>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</si>
  <si>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</si>
  <si>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</si>
  <si>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</si>
  <si>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</si>
  <si>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</si>
  <si>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</si>
  <si>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</si>
  <si>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</si>
  <si>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</si>
  <si>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</si>
  <si>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</si>
  <si>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</si>
  <si>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</si>
  <si>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</si>
  <si>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</si>
  <si>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</si>
  <si>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</si>
  <si>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</si>
  <si>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</si>
  <si>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</si>
  <si>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</si>
  <si>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</si>
  <si>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</si>
  <si>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</si>
  <si>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</si>
  <si>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</si>
  <si>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</si>
  <si>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</si>
  <si>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</si>
  <si>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</si>
  <si>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</si>
  <si>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</si>
  <si>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</si>
  <si>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</si>
  <si>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</si>
  <si>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</si>
  <si>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</si>
  <si>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</si>
  <si>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</si>
  <si>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</si>
  <si>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</si>
  <si>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</si>
  <si>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</si>
  <si>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</si>
  <si>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</si>
  <si>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</si>
  <si>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</si>
  <si>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</si>
  <si>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</si>
  <si>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</si>
  <si>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</si>
  <si>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</si>
  <si>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</si>
  <si>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</si>
  <si>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</si>
  <si>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</si>
  <si>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</si>
  <si>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</si>
  <si>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</si>
  <si>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</si>
  <si>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</si>
  <si>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</si>
  <si>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</si>
  <si>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</si>
  <si>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</si>
  <si>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</si>
  <si>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</si>
  <si>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</si>
  <si>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</si>
  <si>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</si>
  <si>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</si>
  <si>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</si>
  <si>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</si>
  <si>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</si>
  <si>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</si>
  <si>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</si>
  <si>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</si>
  <si>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</si>
  <si>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</si>
  <si>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</si>
  <si>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</si>
  <si>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</si>
  <si>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</si>
  <si>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</si>
  <si>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</si>
  <si>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</si>
  <si>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</si>
  <si>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</si>
  <si>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</si>
  <si>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</si>
  <si>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</si>
  <si>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</si>
  <si>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</si>
  <si>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</si>
  <si>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</si>
  <si>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</si>
  <si>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</si>
  <si>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</si>
  <si>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</si>
  <si>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</si>
  <si>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</si>
  <si>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</si>
  <si>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</si>
  <si>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</si>
  <si>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</si>
  <si>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</si>
  <si>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</si>
  <si>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</si>
  <si>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</si>
  <si>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</si>
  <si>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</si>
  <si>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</si>
  <si>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</si>
  <si>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</si>
  <si>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</si>
  <si>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</si>
  <si>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</si>
  <si>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</si>
  <si>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</si>
  <si>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</si>
  <si>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</si>
  <si>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</si>
  <si>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</si>
  <si>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</si>
  <si>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</si>
  <si>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</si>
  <si>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</si>
  <si>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</si>
  <si>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</si>
  <si>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</si>
  <si>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</si>
  <si>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</si>
  <si>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</si>
  <si>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</si>
  <si>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</si>
  <si>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</si>
  <si>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</si>
  <si>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</si>
  <si>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</si>
  <si>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</si>
  <si>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</si>
  <si>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</si>
  <si>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</si>
  <si>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</si>
  <si>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</si>
  <si>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</si>
  <si>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</si>
  <si>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</si>
  <si>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</si>
  <si>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</si>
  <si>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</si>
  <si>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</si>
  <si>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</si>
  <si>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</si>
  <si>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</si>
  <si>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</si>
  <si>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</si>
  <si>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</si>
  <si>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</si>
  <si>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</si>
  <si>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</si>
  <si>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</si>
  <si>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</si>
  <si>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</si>
  <si>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</si>
  <si>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</si>
  <si>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</si>
  <si>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</si>
  <si>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</si>
  <si>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</si>
  <si>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</si>
  <si>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</si>
  <si>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</si>
  <si>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</si>
  <si>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</si>
  <si>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</si>
  <si>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</si>
  <si>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</si>
  <si>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</si>
  <si>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</si>
  <si>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</si>
  <si>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</si>
  <si>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</si>
  <si>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</si>
  <si>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</si>
  <si>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</si>
  <si>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</si>
  <si>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</si>
  <si>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</si>
  <si>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</si>
  <si>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</si>
  <si>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</si>
  <si>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</si>
  <si>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</si>
  <si>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</si>
  <si>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</si>
  <si>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</si>
  <si>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</si>
  <si>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</si>
  <si>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</si>
  <si>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</si>
  <si>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</si>
  <si>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</si>
  <si>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</si>
  <si>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</si>
  <si>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</si>
  <si>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</si>
  <si>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</si>
  <si>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</si>
  <si>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</si>
  <si>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</si>
  <si>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</si>
  <si>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</si>
  <si>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</si>
  <si>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</si>
  <si>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</si>
  <si>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</si>
  <si>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</si>
  <si>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</si>
  <si>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</si>
  <si>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</si>
  <si>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</si>
  <si>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</si>
  <si>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</si>
  <si>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</si>
  <si>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</si>
  <si>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</si>
  <si>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</si>
  <si>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</si>
  <si>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</si>
  <si>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</si>
  <si>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</si>
  <si>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</si>
  <si>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</si>
  <si>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</si>
  <si>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</si>
  <si>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</si>
  <si>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</si>
  <si>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</si>
  <si>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</si>
  <si>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</si>
  <si>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</si>
  <si>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</si>
  <si>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</si>
  <si>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</si>
  <si>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</si>
  <si>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</si>
  <si>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</si>
  <si>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</si>
  <si>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</si>
  <si>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</si>
  <si>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</si>
  <si>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</si>
  <si>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</si>
  <si>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</si>
  <si>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</si>
  <si>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</si>
  <si>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</si>
  <si>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</si>
  <si>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</si>
  <si>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</si>
  <si>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</si>
  <si>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</si>
  <si>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</si>
  <si>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</si>
  <si>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</si>
  <si>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</si>
  <si>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</si>
  <si>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</si>
  <si>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</si>
  <si>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</si>
  <si>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</si>
  <si>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</si>
  <si>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</si>
  <si>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</si>
  <si>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</si>
  <si>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</si>
  <si>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</si>
  <si>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</si>
  <si>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</si>
  <si>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</si>
  <si>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</si>
  <si>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</si>
  <si>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</si>
  <si>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</si>
  <si>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</si>
  <si>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</si>
  <si>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</si>
  <si>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</si>
  <si>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</si>
  <si>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</si>
  <si>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</si>
  <si>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</si>
  <si>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</si>
  <si>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</si>
  <si>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</si>
  <si>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</si>
  <si>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</si>
  <si>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</si>
  <si>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</si>
  <si>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</si>
  <si>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</si>
  <si>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</si>
  <si>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</si>
  <si>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</si>
  <si>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</si>
  <si>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</si>
  <si>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</si>
  <si>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</si>
  <si>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</si>
  <si>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</si>
  <si>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</si>
  <si>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</si>
  <si>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</si>
  <si>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</si>
  <si>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</si>
  <si>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</si>
  <si>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</si>
  <si>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</si>
  <si>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</si>
  <si>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</si>
  <si>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</si>
  <si>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</si>
  <si>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</si>
  <si>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</si>
  <si>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</si>
  <si>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</si>
  <si>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</si>
  <si>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</si>
  <si>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</si>
  <si>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</si>
  <si>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</si>
  <si>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</si>
  <si>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</si>
  <si>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</si>
  <si>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</si>
  <si>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</si>
  <si>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</si>
  <si>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</si>
  <si>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</si>
  <si>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</si>
  <si>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</si>
  <si>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</si>
  <si>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</si>
  <si>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</si>
  <si>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</si>
  <si>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</si>
  <si>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</si>
  <si>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</si>
  <si>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</si>
  <si>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</si>
  <si>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</si>
  <si>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</si>
  <si>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</si>
  <si>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</si>
  <si>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</si>
  <si>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</si>
  <si>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</si>
  <si>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</si>
  <si>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</si>
  <si>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</si>
  <si>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</si>
  <si>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</si>
  <si>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</si>
  <si>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</si>
  <si>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</si>
  <si>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</si>
  <si>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</si>
  <si>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</si>
  <si>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</si>
  <si>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</si>
  <si>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</si>
  <si>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</si>
  <si>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</si>
  <si>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</si>
  <si>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</si>
  <si>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</si>
  <si>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</si>
  <si>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</si>
  <si>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</si>
  <si>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</si>
  <si>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</si>
  <si>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</si>
  <si>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</si>
  <si>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</si>
  <si>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</si>
  <si>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</si>
  <si>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</si>
  <si>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</si>
  <si>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</si>
  <si>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</si>
  <si>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</si>
  <si>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</si>
  <si>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</si>
  <si>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</si>
  <si>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</si>
  <si>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</si>
  <si>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</si>
  <si>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</si>
  <si>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</si>
  <si>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</si>
  <si>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</si>
  <si>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</si>
  <si>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</si>
  <si>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</si>
  <si>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</si>
  <si>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</si>
  <si>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</si>
  <si>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</si>
  <si>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</si>
  <si>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</si>
  <si>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</si>
  <si>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</si>
  <si>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</si>
  <si>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</si>
  <si>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</si>
  <si>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</si>
  <si>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</si>
  <si>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</si>
  <si>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</si>
  <si>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</si>
  <si>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</si>
  <si>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</si>
  <si>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</si>
  <si>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</si>
  <si>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</si>
  <si>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</si>
  <si>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</si>
  <si>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</si>
  <si>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</si>
  <si>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</si>
  <si>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</si>
  <si>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</si>
  <si>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</si>
  <si>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</si>
  <si>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</si>
  <si>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</si>
  <si>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</si>
  <si>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</si>
  <si>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</si>
  <si>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</si>
  <si>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</si>
  <si>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</si>
  <si>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</si>
  <si>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</si>
  <si>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</si>
  <si>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</si>
  <si>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</si>
  <si>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</si>
  <si>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</si>
  <si>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</si>
  <si>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</si>
  <si>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</si>
  <si>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</si>
  <si>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</si>
  <si>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</si>
  <si>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</si>
  <si>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</si>
  <si>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</si>
  <si>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</si>
  <si>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</si>
  <si>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</si>
  <si>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</si>
  <si>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</si>
  <si>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</si>
  <si>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</si>
  <si>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</si>
  <si>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</si>
  <si>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</si>
  <si>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</si>
  <si>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</si>
  <si>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</si>
  <si>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</si>
  <si>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</si>
  <si>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</si>
  <si>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</si>
  <si>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</si>
  <si>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</si>
  <si>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</si>
  <si>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</si>
  <si>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</si>
  <si>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</si>
  <si>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</si>
  <si>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</si>
  <si>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</si>
  <si>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</si>
  <si>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</si>
  <si>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</si>
  <si>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</si>
  <si>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</si>
  <si>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</si>
  <si>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</si>
  <si>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</si>
  <si>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</si>
  <si>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</si>
  <si>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</si>
  <si>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</si>
  <si>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</si>
  <si>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</si>
  <si>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</si>
  <si>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</si>
  <si>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</si>
  <si>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</si>
  <si>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</si>
  <si>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</si>
  <si>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</si>
  <si>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</si>
  <si>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</si>
  <si>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</si>
  <si>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</si>
  <si>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</si>
  <si>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</si>
  <si>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</si>
  <si>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</si>
  <si>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</si>
  <si>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</si>
  <si>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</si>
  <si>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</si>
  <si>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</si>
  <si>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</si>
  <si>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</si>
  <si>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</si>
  <si>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</si>
  <si>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</si>
  <si>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</si>
  <si>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</si>
  <si>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</si>
  <si>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</si>
  <si>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</si>
  <si>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</si>
  <si>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</si>
  <si>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</si>
  <si>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</si>
  <si>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</si>
  <si>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</si>
  <si>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</si>
  <si>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</si>
  <si>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</si>
  <si>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</si>
  <si>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</si>
  <si>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</si>
  <si>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</si>
  <si>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</si>
  <si>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</si>
  <si>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</si>
  <si>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</si>
  <si>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</si>
  <si>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</si>
  <si>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</si>
  <si>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</si>
  <si>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</si>
  <si>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</si>
  <si>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</si>
  <si>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</si>
  <si>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</si>
  <si>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</si>
  <si>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</si>
  <si>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</si>
  <si>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</si>
  <si>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</si>
  <si>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</si>
  <si>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</si>
  <si>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</si>
  <si>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</si>
  <si>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</si>
  <si>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</si>
  <si>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</si>
  <si>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</si>
  <si>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</si>
  <si>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</si>
  <si>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</si>
  <si>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</si>
  <si>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</si>
  <si>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</si>
  <si>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</si>
  <si>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</si>
  <si>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</si>
  <si>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</si>
  <si>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</si>
  <si>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</si>
  <si>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</si>
  <si>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</si>
  <si>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</si>
  <si>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</si>
  <si>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</si>
  <si>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</si>
  <si>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</si>
  <si>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</si>
  <si>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</si>
  <si>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</si>
  <si>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</si>
  <si>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</si>
  <si>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</si>
  <si>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</si>
  <si>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</si>
  <si>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</si>
  <si>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</si>
  <si>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</si>
  <si>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</si>
  <si>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</si>
  <si>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</si>
  <si>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</si>
  <si>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</si>
  <si>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</si>
  <si>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</si>
  <si>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</si>
  <si>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</si>
  <si>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</si>
  <si>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</si>
  <si>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</si>
  <si>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</si>
  <si>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</si>
  <si>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</si>
  <si>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</si>
  <si>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</si>
  <si>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</si>
  <si>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</si>
  <si>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</si>
  <si>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</si>
  <si>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</si>
  <si>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</si>
  <si>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</si>
  <si>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</si>
  <si>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</si>
  <si>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</si>
  <si>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</si>
  <si>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</si>
  <si>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</si>
  <si>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</si>
  <si>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</si>
  <si>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</si>
  <si>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</si>
  <si>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</si>
  <si>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</si>
  <si>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</si>
  <si>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</si>
  <si>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</si>
  <si>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</si>
  <si>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</si>
  <si>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</si>
  <si>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</si>
  <si>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</si>
  <si>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</si>
  <si>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</si>
  <si>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</si>
  <si>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</si>
  <si>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</si>
  <si>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</si>
  <si>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</si>
  <si>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</si>
  <si>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</si>
  <si>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</si>
  <si>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</si>
  <si>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</si>
  <si>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</si>
  <si>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</si>
  <si>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</si>
  <si>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</si>
  <si>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</si>
  <si>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</si>
  <si>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</si>
  <si>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</si>
  <si>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</si>
  <si>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</si>
  <si>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</si>
  <si>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</si>
  <si>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</si>
  <si>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</si>
  <si>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</si>
  <si>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</si>
  <si>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</si>
  <si>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</si>
  <si>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</si>
  <si>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</si>
  <si>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</si>
  <si>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</si>
  <si>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</si>
  <si>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</si>
  <si>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</si>
  <si>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</si>
  <si>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</si>
  <si>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</si>
  <si>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</si>
  <si>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</si>
  <si>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</si>
  <si>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</si>
  <si>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</si>
  <si>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</si>
  <si>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</si>
  <si>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</si>
  <si>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</si>
  <si>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</si>
  <si>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</si>
  <si>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</si>
  <si>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</si>
  <si>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</si>
  <si>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</si>
  <si>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</si>
  <si>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</si>
  <si>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</si>
  <si>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</si>
  <si>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</si>
  <si>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</si>
  <si>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</si>
  <si>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</si>
  <si>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</si>
  <si>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</si>
  <si>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</si>
  <si>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</si>
  <si>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</si>
  <si>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</si>
  <si>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</si>
  <si>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</si>
  <si>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</si>
  <si>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</si>
  <si>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</si>
  <si>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</si>
  <si>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</si>
  <si>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</si>
  <si>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</si>
  <si>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</si>
  <si>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</si>
  <si>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</si>
  <si>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</si>
  <si>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</si>
  <si>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</si>
  <si>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</si>
  <si>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</si>
  <si>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</si>
  <si>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</si>
  <si>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</si>
  <si>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</si>
  <si>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</si>
  <si>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</si>
  <si>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</si>
  <si>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</si>
  <si>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</si>
  <si>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</si>
  <si>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</si>
  <si>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</si>
  <si>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</si>
  <si>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</si>
  <si>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</si>
  <si>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</si>
  <si>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</si>
  <si>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</si>
  <si>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</si>
  <si>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</si>
  <si>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</si>
  <si>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</si>
  <si>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</si>
  <si>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</si>
  <si>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</si>
  <si>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</si>
  <si>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</si>
  <si>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</si>
  <si>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</si>
  <si>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</si>
  <si>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</si>
  <si>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</si>
  <si>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</si>
  <si>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</si>
  <si>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</si>
  <si>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</si>
  <si>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</si>
  <si>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</si>
  <si>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</si>
  <si>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</si>
  <si>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</si>
  <si>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</si>
  <si>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</si>
  <si>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</si>
  <si>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</si>
  <si>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</si>
  <si>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</si>
  <si>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</si>
  <si>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</si>
  <si>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</si>
  <si>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</si>
  <si>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</si>
  <si>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</si>
  <si>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</si>
  <si>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</si>
  <si>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</si>
  <si>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</si>
  <si>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</si>
  <si>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</si>
  <si>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</si>
  <si>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</si>
  <si>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</si>
  <si>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</si>
  <si>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</si>
  <si>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</si>
  <si>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</si>
  <si>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</si>
  <si>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</si>
  <si>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</si>
  <si>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</si>
  <si>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</si>
  <si>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</si>
  <si>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</si>
  <si>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</si>
  <si>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</si>
  <si>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</si>
  <si>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</si>
  <si>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</si>
  <si>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</si>
  <si>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</si>
  <si>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</si>
  <si>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</si>
  <si>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</si>
  <si>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</si>
  <si>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</si>
  <si>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</si>
  <si>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</si>
  <si>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</si>
  <si>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</si>
  <si>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</si>
  <si>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</si>
  <si>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</si>
  <si>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</si>
  <si>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</si>
  <si>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</si>
  <si>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</si>
  <si>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</si>
  <si>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</si>
  <si>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</si>
  <si>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</si>
  <si>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</si>
  <si>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</si>
  <si>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</si>
  <si>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</si>
  <si>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</si>
  <si>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</si>
  <si>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</si>
  <si>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</si>
  <si>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</si>
  <si>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</si>
  <si>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</si>
  <si>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</si>
  <si>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</si>
  <si>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</si>
  <si>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</si>
  <si>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</si>
  <si>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</si>
  <si>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</si>
  <si>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</si>
  <si>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</si>
  <si>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</si>
  <si>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</si>
  <si>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</si>
  <si>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</si>
  <si>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</si>
  <si>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</si>
  <si>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</si>
  <si>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</si>
  <si>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</si>
  <si>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</si>
  <si>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</si>
  <si>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</si>
  <si>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</si>
  <si>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</si>
  <si>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</si>
  <si>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</si>
  <si>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</si>
  <si>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</si>
  <si>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</si>
  <si>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</si>
  <si>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</si>
  <si>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</si>
  <si>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</si>
  <si>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</si>
  <si>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</si>
  <si>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</si>
  <si>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</si>
  <si>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</si>
  <si>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</si>
  <si>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</si>
  <si>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</si>
  <si>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</si>
  <si>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</si>
  <si>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</si>
  <si>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</si>
  <si>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</si>
  <si>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</si>
  <si>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</si>
  <si>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</si>
  <si>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</si>
  <si>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</si>
  <si>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</si>
  <si>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</si>
  <si>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</si>
  <si>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</si>
  <si>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</si>
  <si>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</si>
  <si>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</si>
  <si>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</si>
  <si>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</si>
  <si>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</si>
  <si>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</si>
  <si>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</si>
  <si>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</si>
  <si>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</si>
  <si>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</si>
  <si>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</si>
  <si>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</si>
  <si>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</si>
  <si>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</si>
  <si>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</si>
  <si>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</si>
  <si>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</si>
  <si>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</si>
  <si>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</si>
  <si>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</si>
  <si>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</si>
  <si>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</si>
  <si>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</si>
  <si>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</si>
  <si>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</si>
  <si>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</si>
  <si>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</si>
  <si>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</si>
  <si>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</si>
  <si>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</si>
  <si>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</si>
  <si>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</si>
  <si>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</si>
  <si>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</si>
  <si>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</si>
  <si>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</si>
  <si>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</si>
  <si>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</si>
  <si>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</si>
  <si>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</si>
  <si>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</si>
  <si>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</si>
  <si>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</si>
  <si>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</si>
  <si>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</si>
  <si>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</si>
  <si>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</si>
  <si>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</si>
  <si>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</si>
  <si>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</si>
  <si>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</si>
  <si>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</si>
  <si>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</si>
  <si>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</si>
  <si>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</si>
  <si>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</si>
  <si>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</si>
  <si>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</si>
  <si>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</si>
  <si>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</si>
  <si>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</si>
  <si>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</si>
  <si>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</si>
  <si>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</si>
  <si>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</si>
  <si>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</si>
  <si>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</si>
  <si>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</si>
  <si>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</si>
  <si>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</si>
  <si>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</si>
  <si>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</si>
  <si>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</si>
  <si>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</si>
  <si>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</si>
  <si>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</si>
  <si>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</si>
  <si>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</si>
  <si>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</si>
  <si>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</si>
  <si>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</si>
  <si>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</si>
  <si>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</si>
  <si>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</si>
  <si>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</si>
  <si>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</si>
  <si>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</si>
  <si>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</si>
  <si>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</si>
  <si>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</si>
  <si>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</si>
  <si>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</si>
  <si>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</si>
  <si>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</si>
  <si>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</si>
  <si>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</si>
  <si>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</si>
  <si>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</si>
  <si>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</si>
  <si>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</si>
  <si>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</si>
  <si>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</si>
  <si>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</si>
  <si>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</si>
  <si>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</si>
  <si>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</si>
  <si>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</si>
  <si>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</si>
  <si>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</si>
  <si>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</si>
  <si>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</si>
  <si>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</si>
  <si>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</si>
  <si>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</si>
  <si>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</si>
  <si>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</si>
  <si>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</si>
  <si>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</si>
  <si>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</si>
  <si>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</si>
  <si>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</si>
  <si>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</si>
  <si>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</si>
  <si>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</si>
  <si>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</si>
  <si>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</si>
  <si>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</si>
  <si>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</si>
  <si>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</si>
  <si>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</si>
  <si>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</si>
  <si>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</si>
  <si>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</si>
  <si>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</si>
  <si>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</si>
  <si>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</si>
  <si>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</si>
  <si>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</si>
  <si>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</si>
  <si>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</si>
  <si>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</si>
  <si>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</si>
  <si>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</si>
  <si>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</si>
  <si>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</si>
  <si>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</si>
  <si>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</si>
  <si>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</si>
  <si>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</si>
  <si>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</si>
  <si>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</si>
  <si>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</si>
  <si>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</si>
  <si>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</si>
  <si>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</si>
  <si>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</si>
  <si>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</si>
  <si>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</si>
  <si>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</si>
  <si>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</si>
  <si>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</si>
  <si>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</si>
  <si>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</si>
  <si>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</si>
  <si>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</si>
  <si>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</si>
  <si>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</si>
  <si>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</si>
  <si>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</si>
  <si>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</si>
  <si>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</si>
  <si>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</si>
  <si>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</si>
  <si>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</si>
  <si>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</si>
  <si>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</si>
  <si>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</si>
  <si>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</si>
  <si>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</si>
  <si>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</si>
  <si>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</si>
  <si>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</si>
  <si>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</si>
  <si>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</si>
  <si>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</si>
  <si>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</si>
  <si>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</si>
  <si>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</si>
  <si>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</si>
  <si>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</si>
  <si>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</si>
  <si>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</si>
  <si>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</si>
  <si>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</si>
  <si>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</si>
  <si>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</si>
  <si>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</si>
  <si>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</si>
  <si>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</si>
  <si>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</si>
  <si>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</si>
  <si>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</si>
  <si>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</si>
  <si>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</si>
  <si>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</si>
  <si>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</si>
  <si>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</si>
  <si>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</si>
  <si>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</si>
  <si>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</si>
  <si>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</si>
  <si>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</si>
  <si>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</si>
  <si>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</si>
  <si>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</si>
  <si>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</si>
  <si>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</si>
  <si>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</si>
  <si>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</si>
  <si>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</si>
  <si>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</si>
  <si>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</si>
  <si>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</si>
  <si>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</si>
  <si>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</si>
  <si>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</si>
  <si>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</si>
  <si>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</si>
  <si>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</si>
  <si>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</si>
  <si>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</si>
  <si>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</si>
  <si>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</si>
  <si>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</si>
  <si>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</si>
  <si>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</si>
  <si>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</si>
  <si>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</si>
  <si>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</si>
  <si>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</si>
  <si>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</si>
  <si>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</si>
  <si>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</si>
  <si>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</si>
  <si>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</si>
  <si>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</si>
  <si>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</si>
  <si>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</si>
  <si>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</si>
  <si>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</si>
  <si>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</si>
  <si>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</si>
  <si>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</si>
  <si>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</si>
  <si>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</si>
  <si>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</si>
  <si>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</si>
  <si>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</si>
  <si>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</si>
  <si>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</si>
  <si>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</si>
  <si>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</si>
  <si>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</si>
  <si>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</si>
  <si>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</si>
  <si>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</si>
  <si>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</si>
  <si>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</si>
  <si>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</si>
  <si>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</si>
  <si>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</si>
  <si>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</si>
  <si>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</si>
  <si>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</si>
  <si>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</si>
  <si>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</si>
  <si>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</si>
  <si>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</si>
  <si>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</si>
  <si>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</si>
  <si>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</si>
  <si>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</si>
  <si>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</si>
  <si>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</si>
  <si>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</si>
  <si>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</si>
  <si>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</si>
  <si>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</si>
  <si>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</si>
  <si>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</si>
  <si>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</si>
  <si>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</si>
  <si>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</si>
  <si>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</si>
  <si>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</si>
  <si>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</si>
  <si>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</si>
  <si>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</si>
  <si>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</si>
  <si>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</si>
  <si>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</si>
  <si>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</si>
  <si>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</si>
  <si>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</si>
  <si>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</si>
  <si>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</si>
  <si>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</si>
  <si>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</si>
  <si>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</si>
  <si>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</si>
  <si>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</si>
  <si>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</si>
  <si>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</si>
  <si>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</si>
  <si>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</si>
  <si>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</si>
  <si>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</si>
  <si>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</si>
  <si>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</si>
  <si>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</si>
  <si>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</si>
  <si>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</si>
  <si>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</si>
  <si>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</si>
  <si>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</si>
  <si>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</si>
  <si>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</si>
  <si>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</si>
  <si>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</si>
  <si>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</si>
  <si>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</si>
  <si>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</si>
  <si>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</si>
  <si>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</si>
  <si>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</si>
  <si>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</si>
  <si>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</si>
  <si>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</si>
  <si>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</si>
  <si>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</si>
  <si>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</si>
  <si>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</si>
  <si>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</si>
  <si>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</si>
  <si>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</si>
  <si>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</si>
  <si>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</si>
  <si>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</si>
  <si>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</si>
  <si>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</si>
  <si>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</si>
  <si>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</si>
  <si>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</si>
  <si>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</si>
  <si>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</si>
  <si>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</si>
  <si>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</si>
  <si>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</si>
  <si>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</si>
  <si>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</si>
  <si>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</si>
  <si>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</si>
  <si>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</si>
  <si>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</si>
  <si>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</si>
  <si>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</si>
  <si>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</si>
  <si>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</si>
  <si>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</si>
  <si>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</si>
  <si>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</si>
  <si>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</si>
  <si>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</si>
  <si>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</si>
  <si>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</si>
  <si>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</si>
  <si>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</si>
  <si>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</si>
  <si>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</si>
  <si>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</si>
  <si>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</si>
  <si>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</si>
  <si>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</si>
  <si>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</si>
  <si>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</si>
  <si>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</si>
  <si>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</si>
  <si>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</si>
  <si>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</si>
  <si>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</si>
  <si>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</si>
  <si>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</si>
  <si>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</si>
  <si>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</si>
  <si>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</si>
  <si>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</si>
  <si>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</si>
  <si>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</si>
  <si>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</si>
  <si>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</si>
  <si>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</si>
  <si>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</si>
  <si>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</si>
  <si>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</si>
  <si>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</si>
  <si>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</si>
  <si>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</si>
  <si>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</si>
  <si>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</si>
  <si>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</si>
  <si>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</si>
  <si>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</si>
  <si>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</si>
  <si>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</si>
  <si>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</si>
  <si>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</si>
  <si>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</si>
  <si>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</si>
  <si>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</si>
  <si>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</si>
  <si>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</si>
  <si>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</si>
  <si>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</si>
  <si>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</si>
  <si>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</si>
  <si>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</si>
  <si>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</si>
  <si>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</si>
  <si>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</si>
  <si>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</si>
  <si>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</si>
  <si>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</si>
  <si>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</si>
  <si>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</si>
  <si>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</si>
  <si>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</si>
  <si>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</si>
  <si>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</si>
  <si>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</si>
  <si>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</si>
  <si>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</si>
  <si>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</si>
  <si>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</si>
  <si>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</si>
  <si>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</si>
  <si>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</si>
  <si>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</si>
  <si>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</si>
  <si>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</si>
  <si>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</si>
  <si>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</si>
  <si>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</si>
  <si>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</si>
  <si>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</si>
  <si>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</si>
  <si>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</si>
  <si>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</si>
  <si>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</si>
  <si>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</si>
  <si>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</si>
  <si>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</si>
  <si>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</si>
  <si>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</si>
  <si>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</si>
  <si>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</si>
  <si>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</si>
  <si>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</si>
  <si>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</si>
  <si>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</si>
  <si>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</si>
  <si>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</si>
  <si>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</si>
  <si>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</si>
  <si>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</si>
  <si>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</si>
  <si>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</si>
  <si>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</si>
  <si>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</si>
  <si>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</si>
  <si>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</si>
  <si>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</si>
  <si>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</si>
  <si>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</si>
  <si>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</si>
  <si>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</si>
  <si>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</si>
  <si>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</si>
  <si>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</si>
  <si>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</si>
  <si>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</si>
  <si>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</si>
  <si>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</si>
  <si>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</si>
  <si>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</si>
  <si>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</si>
  <si>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</si>
  <si>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</si>
  <si>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</si>
  <si>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</si>
  <si>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</si>
  <si>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</si>
  <si>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</si>
  <si>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</si>
  <si>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</si>
  <si>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</si>
  <si>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</si>
  <si>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</si>
  <si>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</si>
  <si>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</si>
  <si>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</si>
  <si>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</si>
  <si>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</si>
  <si>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</si>
  <si>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</si>
  <si>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</si>
  <si>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</si>
  <si>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</si>
  <si>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</si>
  <si>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</si>
  <si>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</si>
  <si>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</si>
  <si>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</si>
  <si>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</si>
  <si>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</si>
  <si>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</si>
  <si>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</si>
  <si>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</si>
  <si>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</si>
  <si>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</si>
  <si>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</si>
  <si>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</si>
  <si>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</si>
  <si>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</si>
  <si>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</si>
  <si>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</si>
  <si>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</si>
  <si>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</si>
  <si>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</si>
  <si>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</si>
  <si>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</si>
  <si>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</si>
  <si>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</si>
  <si>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</si>
  <si>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</si>
  <si>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</si>
  <si>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</si>
  <si>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</si>
  <si>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</si>
  <si>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</si>
  <si>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</si>
  <si>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</si>
  <si>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</si>
  <si>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</si>
  <si>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</si>
  <si>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</si>
  <si>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</si>
  <si>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</si>
  <si>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</si>
  <si>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</si>
  <si>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</si>
  <si>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</si>
  <si>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</si>
  <si>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</si>
  <si>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</si>
  <si>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</si>
  <si>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</si>
  <si>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</si>
  <si>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</si>
  <si>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</si>
  <si>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</si>
  <si>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</si>
  <si>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</si>
  <si>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</si>
  <si>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</si>
  <si>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</si>
  <si>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</si>
  <si>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</si>
  <si>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</si>
  <si>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</si>
  <si>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</si>
  <si>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</si>
  <si>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</si>
  <si>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</si>
  <si>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</si>
  <si>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</si>
  <si>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</si>
  <si>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</si>
  <si>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</si>
  <si>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</si>
  <si>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</si>
  <si>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</si>
  <si>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</si>
  <si>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</si>
  <si>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</si>
  <si>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</si>
  <si>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</si>
  <si>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</si>
  <si>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</si>
  <si>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</si>
  <si>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</si>
  <si>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</si>
  <si>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</si>
  <si>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</si>
  <si>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</si>
  <si>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</si>
  <si>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</si>
  <si>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</si>
  <si>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</si>
  <si>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</si>
  <si>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</si>
  <si>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</si>
  <si>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</si>
  <si>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</si>
  <si>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</si>
  <si>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</si>
  <si>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</si>
  <si>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</si>
  <si>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</si>
  <si>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</si>
  <si>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</si>
  <si>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</si>
  <si>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</si>
  <si>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</si>
  <si>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</si>
  <si>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</si>
  <si>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</si>
  <si>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</si>
  <si>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</si>
  <si>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</si>
  <si>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</si>
  <si>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</si>
  <si>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</si>
  <si>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</si>
  <si>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</si>
  <si>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</si>
  <si>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</si>
  <si>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</si>
  <si>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</si>
  <si>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</si>
  <si>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</si>
  <si>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</si>
  <si>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</si>
  <si>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</si>
  <si>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</si>
  <si>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</si>
  <si>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</si>
  <si>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</si>
  <si>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</si>
  <si>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</si>
  <si>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</si>
  <si>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</si>
  <si>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</si>
  <si>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</si>
  <si>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</si>
  <si>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</si>
  <si>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</si>
  <si>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</si>
  <si>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</si>
  <si>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</si>
  <si>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</si>
  <si>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</si>
  <si>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</si>
  <si>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</si>
  <si>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</si>
  <si>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</si>
  <si>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</si>
  <si>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</si>
  <si>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</si>
  <si>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</si>
  <si>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</si>
  <si>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</si>
  <si>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</si>
  <si>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</si>
  <si>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</si>
  <si>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</si>
  <si>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</si>
  <si>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</si>
  <si>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</si>
  <si>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</si>
  <si>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</si>
  <si>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</si>
  <si>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</si>
  <si>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</si>
  <si>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</si>
  <si>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</si>
  <si>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</si>
  <si>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</si>
  <si>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</si>
  <si>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</si>
  <si>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</si>
  <si>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</si>
  <si>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</si>
  <si>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</si>
  <si>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</si>
  <si>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</si>
  <si>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</si>
  <si>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</si>
  <si>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</si>
  <si>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</si>
  <si>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</si>
  <si>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</si>
  <si>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</si>
  <si>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</si>
  <si>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</si>
  <si>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</si>
  <si>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</si>
  <si>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</si>
  <si>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</si>
  <si>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</si>
  <si>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</si>
  <si>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</si>
  <si>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</si>
  <si>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</si>
  <si>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</si>
  <si>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</si>
  <si>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</si>
  <si>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</si>
  <si>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</si>
  <si>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</si>
  <si>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</si>
  <si>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</si>
  <si>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</si>
  <si>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</si>
  <si>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</si>
  <si>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</si>
  <si>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</si>
  <si>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</si>
  <si>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</si>
  <si>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</si>
  <si>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</si>
  <si>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</si>
  <si>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</si>
  <si>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</si>
  <si>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</si>
  <si>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</si>
  <si>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</si>
  <si>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</si>
  <si>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</si>
  <si>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</si>
  <si>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</si>
  <si>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</si>
  <si>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</si>
  <si>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</si>
  <si>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</si>
  <si>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</si>
  <si>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</si>
  <si>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</si>
  <si>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</si>
  <si>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</si>
  <si>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</si>
  <si>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</si>
  <si>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</si>
  <si>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</si>
  <si>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</si>
  <si>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</si>
  <si>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</si>
  <si>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</si>
  <si>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</si>
  <si>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</si>
  <si>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</si>
  <si>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</si>
  <si>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</si>
  <si>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</si>
  <si>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</si>
  <si>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</si>
  <si>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</si>
  <si>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</si>
  <si>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</si>
  <si>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</si>
  <si>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</si>
  <si>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</si>
  <si>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</si>
  <si>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</si>
  <si>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</si>
  <si>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</si>
  <si>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</si>
  <si>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</si>
  <si>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</si>
  <si>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</si>
  <si>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</si>
  <si>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</si>
  <si>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</si>
  <si>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</si>
  <si>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</si>
  <si>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</si>
  <si>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</si>
  <si>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</si>
  <si>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</si>
  <si>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</si>
  <si>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</si>
  <si>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</si>
  <si>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</si>
  <si>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</si>
  <si>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</si>
  <si>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</si>
  <si>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</si>
  <si>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</si>
  <si>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</si>
  <si>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</si>
  <si>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</si>
  <si>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</si>
  <si>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</si>
  <si>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</si>
  <si>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</si>
  <si>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</si>
  <si>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</si>
  <si>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</si>
  <si>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</si>
  <si>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</si>
  <si>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</si>
  <si>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</si>
  <si>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</si>
  <si>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</si>
  <si>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</si>
  <si>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</si>
  <si>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</si>
  <si>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</si>
  <si>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</si>
  <si>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</si>
  <si>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</si>
  <si>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</si>
  <si>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</si>
  <si>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</si>
  <si>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</si>
  <si>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</si>
  <si>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</si>
  <si>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</si>
  <si>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</si>
  <si>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</si>
  <si>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</si>
  <si>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</si>
  <si>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</si>
  <si>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</si>
  <si>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</si>
  <si>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</si>
  <si>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</si>
  <si>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</si>
  <si>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</si>
  <si>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</si>
  <si>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</si>
  <si>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</si>
  <si>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</si>
  <si>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</si>
  <si>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</si>
  <si>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</si>
  <si>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</si>
  <si>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</si>
  <si>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</si>
  <si>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</si>
  <si>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</si>
  <si>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</si>
  <si>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</si>
  <si>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</si>
  <si>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</si>
  <si>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</si>
  <si>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</si>
  <si>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</si>
  <si>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</si>
  <si>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</si>
  <si>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</si>
  <si>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</si>
  <si>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</si>
  <si>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</si>
  <si>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</si>
  <si>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</si>
  <si>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</si>
  <si>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</si>
  <si>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</si>
  <si>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</si>
  <si>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</si>
  <si>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</si>
  <si>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</si>
  <si>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</si>
  <si>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</si>
  <si>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</si>
  <si>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</si>
  <si>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</si>
  <si>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</si>
  <si>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</si>
  <si>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</si>
  <si>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</si>
  <si>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</si>
  <si>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</si>
  <si>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</si>
  <si>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</si>
  <si>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</si>
  <si>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</si>
  <si>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</si>
  <si>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</si>
  <si>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</si>
  <si>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</si>
  <si>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</si>
  <si>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</si>
  <si>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</si>
  <si>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</si>
  <si>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</si>
  <si>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</si>
  <si>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</si>
  <si>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</si>
  <si>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</si>
  <si>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</si>
  <si>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</si>
  <si>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</si>
  <si>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</si>
  <si>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</si>
  <si>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</si>
  <si>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</si>
  <si>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</si>
  <si>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</si>
  <si>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</si>
  <si>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</si>
  <si>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</si>
  <si>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</si>
  <si>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</si>
  <si>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</si>
  <si>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</si>
  <si>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</si>
  <si>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</si>
  <si>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</si>
  <si>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</si>
  <si>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</si>
  <si>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</si>
  <si>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</si>
  <si>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</si>
  <si>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</si>
  <si>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</si>
  <si>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</si>
  <si>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</si>
  <si>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</si>
  <si>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</si>
  <si>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</si>
  <si>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</si>
  <si>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</si>
  <si>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</si>
  <si>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</si>
  <si>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</si>
  <si>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</si>
  <si>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</si>
  <si>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</si>
  <si>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</si>
  <si>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</si>
  <si>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</si>
  <si>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</si>
  <si>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</si>
  <si>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</si>
  <si>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</si>
  <si>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</si>
  <si>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</si>
  <si>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</si>
  <si>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</si>
  <si>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</si>
  <si>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</si>
  <si>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</si>
  <si>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</si>
  <si>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</si>
  <si>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</si>
  <si>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</si>
  <si>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</si>
  <si>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</si>
  <si>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</si>
  <si>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</si>
  <si>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</si>
  <si>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</si>
  <si>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</si>
  <si>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</si>
  <si>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</si>
  <si>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</si>
  <si>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</si>
  <si>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</si>
  <si>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</si>
  <si>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</si>
  <si>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</si>
  <si>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</si>
  <si>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</si>
  <si>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</si>
  <si>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</si>
  <si>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</si>
  <si>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</si>
  <si>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</si>
  <si>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</si>
  <si>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</si>
  <si>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</si>
  <si>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</si>
  <si>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</si>
  <si>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</si>
  <si>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</si>
  <si>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</si>
  <si>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</si>
  <si>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</si>
  <si>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</si>
  <si>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</si>
  <si>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</si>
  <si>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</si>
  <si>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</si>
  <si>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</si>
  <si>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</si>
  <si>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</si>
  <si>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</si>
  <si>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</si>
  <si>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</si>
  <si>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</si>
  <si>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</si>
  <si>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</si>
  <si>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</si>
  <si>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</si>
  <si>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</si>
  <si>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</si>
  <si>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</si>
  <si>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</si>
  <si>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</si>
  <si>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</si>
  <si>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</si>
  <si>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</si>
  <si>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</si>
  <si>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</si>
  <si>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</si>
  <si>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</si>
  <si>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</si>
  <si>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</si>
  <si>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</si>
  <si>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</si>
  <si>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</si>
  <si>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</si>
  <si>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</si>
  <si>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</si>
  <si>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</si>
  <si>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</si>
  <si>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</si>
  <si>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</si>
  <si>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</si>
  <si>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</si>
  <si>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</si>
  <si>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</si>
  <si>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</si>
  <si>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</si>
  <si>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</si>
  <si>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</si>
  <si>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</si>
  <si>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</si>
  <si>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</si>
  <si>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</si>
  <si>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</si>
  <si>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</si>
  <si>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</si>
  <si>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</si>
  <si>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</si>
  <si>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</si>
  <si>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</si>
  <si>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</si>
  <si>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</si>
  <si>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</si>
  <si>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</si>
  <si>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</si>
  <si>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</si>
  <si>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</si>
  <si>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</si>
  <si>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</si>
  <si>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</si>
  <si>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</si>
  <si>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</si>
  <si>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</si>
  <si>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</si>
  <si>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</si>
  <si>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</si>
  <si>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</si>
  <si>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</si>
  <si>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</si>
  <si>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</si>
  <si>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</si>
  <si>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</si>
  <si>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</si>
  <si>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</si>
  <si>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</si>
  <si>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</si>
  <si>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</si>
  <si>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</si>
  <si>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</si>
  <si>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</si>
  <si>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</si>
  <si>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</si>
  <si>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</si>
  <si>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</si>
  <si>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</si>
  <si>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</si>
  <si>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</si>
  <si>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</si>
  <si>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</si>
  <si>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</si>
  <si>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</si>
  <si>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</si>
  <si>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</si>
  <si>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</si>
  <si>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</si>
  <si>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</si>
  <si>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</si>
  <si>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</si>
  <si>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</si>
  <si>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</si>
  <si>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</si>
  <si>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</si>
  <si>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</si>
  <si>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</si>
  <si>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</si>
  <si>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</si>
  <si>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</si>
  <si>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</si>
  <si>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</si>
  <si>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</si>
  <si>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</si>
  <si>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</si>
  <si>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</si>
  <si>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</si>
  <si>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</si>
  <si>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</si>
  <si>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</si>
  <si>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</si>
  <si>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</si>
  <si>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</si>
  <si>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</si>
  <si>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</si>
  <si>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</si>
  <si>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</si>
  <si>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</si>
  <si>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</si>
  <si>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</si>
  <si>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</si>
  <si>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</si>
  <si>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</si>
  <si>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</si>
  <si>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</si>
  <si>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</si>
  <si>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</si>
  <si>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</si>
  <si>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</si>
  <si>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</si>
  <si>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</si>
  <si>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</si>
  <si>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</si>
  <si>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</si>
  <si>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</si>
  <si>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</si>
  <si>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</si>
  <si>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</si>
  <si>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</si>
  <si>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</si>
  <si>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</si>
  <si>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</si>
  <si>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</si>
  <si>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</si>
  <si>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</si>
  <si>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</si>
  <si>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</si>
  <si>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</si>
  <si>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</si>
  <si>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</si>
  <si>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</si>
  <si>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</si>
  <si>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</si>
  <si>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</si>
  <si>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</si>
  <si>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</si>
  <si>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</si>
  <si>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</si>
  <si>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</si>
  <si>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</si>
  <si>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</si>
  <si>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</si>
  <si>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</si>
  <si>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</si>
  <si>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</si>
  <si>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</si>
  <si>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</si>
  <si>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</si>
  <si>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</si>
  <si>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</si>
  <si>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</si>
  <si>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</si>
  <si>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</si>
  <si>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</si>
  <si>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</si>
  <si>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</si>
  <si>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</si>
  <si>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</si>
  <si>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</si>
  <si>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</si>
  <si>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</si>
  <si>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</si>
  <si>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</si>
  <si>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</si>
  <si>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</si>
  <si>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</si>
  <si>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</si>
  <si>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</si>
  <si>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</si>
  <si>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</si>
  <si>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</si>
  <si>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</si>
  <si>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</si>
  <si>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</si>
  <si>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</si>
  <si>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</si>
  <si>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</si>
  <si>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</si>
  <si>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</si>
  <si>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</si>
  <si>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</si>
  <si>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</si>
  <si>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</si>
  <si>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</si>
  <si>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</si>
  <si>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</si>
  <si>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</si>
  <si>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</si>
  <si>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</si>
  <si>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</si>
  <si>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</si>
  <si>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</si>
  <si>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</si>
  <si>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</si>
  <si>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</si>
  <si>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</si>
  <si>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</si>
  <si>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</si>
  <si>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</si>
  <si>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</si>
  <si>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</si>
  <si>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</si>
  <si>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</si>
  <si>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</si>
  <si>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</si>
  <si>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</si>
  <si>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</si>
  <si>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</si>
  <si>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</si>
  <si>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</si>
  <si>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</si>
  <si>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</si>
  <si>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</si>
  <si>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</si>
  <si>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</si>
  <si>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</si>
  <si>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</si>
  <si>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</si>
  <si>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</si>
  <si>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</si>
  <si>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</si>
  <si>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</si>
  <si>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</si>
  <si>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</si>
  <si>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</si>
  <si>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</si>
  <si>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</si>
  <si>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</si>
  <si>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</si>
  <si>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</si>
  <si>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</si>
  <si>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</si>
  <si>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</si>
  <si>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</si>
  <si>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</si>
  <si>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</si>
  <si>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</si>
  <si>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</si>
  <si>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</si>
  <si>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</si>
  <si>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</si>
  <si>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</si>
  <si>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</si>
  <si>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</si>
  <si>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</si>
  <si>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</si>
  <si>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</si>
  <si>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</si>
  <si>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</si>
  <si>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</si>
  <si>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</si>
  <si>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</si>
  <si>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</si>
  <si>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</si>
  <si>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</si>
  <si>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</si>
  <si>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</si>
  <si>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</si>
  <si>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</si>
  <si>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</si>
  <si>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</si>
  <si>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</si>
  <si>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</si>
  <si>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</si>
  <si>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</si>
  <si>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</si>
  <si>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</si>
  <si>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</si>
  <si>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</si>
  <si>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</si>
  <si>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</si>
  <si>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</si>
  <si>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</si>
  <si>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</si>
  <si>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</si>
  <si>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</si>
  <si>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</si>
  <si>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</si>
  <si>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</si>
  <si>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</si>
  <si>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</si>
  <si>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</si>
  <si>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</si>
  <si>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</si>
  <si>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</si>
  <si>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</si>
  <si>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</si>
  <si>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</si>
  <si>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</si>
  <si>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</si>
  <si>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</si>
  <si>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</si>
  <si>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</si>
  <si>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</si>
  <si>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</si>
  <si>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</si>
  <si>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</si>
  <si>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</si>
  <si>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</si>
  <si>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</si>
  <si>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</si>
  <si>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</si>
  <si>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</si>
  <si>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</si>
  <si>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</si>
  <si>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</si>
  <si>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</si>
  <si>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</si>
  <si>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</si>
  <si>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</si>
  <si>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</si>
  <si>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</si>
  <si>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</si>
  <si>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</si>
  <si>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</si>
  <si>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</si>
  <si>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</si>
  <si>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</si>
  <si>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</si>
  <si>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</si>
  <si>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</si>
  <si>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</si>
  <si>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</si>
  <si>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</si>
  <si>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</si>
  <si>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</si>
  <si>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</si>
  <si>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</si>
  <si>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</si>
  <si>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</si>
  <si>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</si>
  <si>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</si>
  <si>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</si>
  <si>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</si>
  <si>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</si>
  <si>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</si>
  <si>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</si>
  <si>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</si>
  <si>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</si>
  <si>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</si>
  <si>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</si>
  <si>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</si>
  <si>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</si>
  <si>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</si>
  <si>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</si>
  <si>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</si>
  <si>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</si>
  <si>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</si>
  <si>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</si>
  <si>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</si>
  <si>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</si>
  <si>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</si>
  <si>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</si>
  <si>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</si>
  <si>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</si>
  <si>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</si>
  <si>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</si>
  <si>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</si>
  <si>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</si>
  <si>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</si>
  <si>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</si>
  <si>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</si>
  <si>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</si>
  <si>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</si>
  <si>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</si>
  <si>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</si>
  <si>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</si>
  <si>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</si>
  <si>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</si>
  <si>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</si>
  <si>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</si>
  <si>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</si>
  <si>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</si>
  <si>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</si>
  <si>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</si>
  <si>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</si>
  <si>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</si>
  <si>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</si>
  <si>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</si>
  <si>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</si>
  <si>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</si>
  <si>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</si>
  <si>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</si>
  <si>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</si>
  <si>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</si>
  <si>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</si>
  <si>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</si>
  <si>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</si>
  <si>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</si>
  <si>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</si>
  <si>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</si>
  <si>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</si>
  <si>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</si>
  <si>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</si>
  <si>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</si>
  <si>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</si>
  <si>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</si>
  <si>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</si>
  <si>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</si>
  <si>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</si>
  <si>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</si>
  <si>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</si>
  <si>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</si>
  <si>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</si>
  <si>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</si>
  <si>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</si>
  <si>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</si>
  <si>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</si>
  <si>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</si>
  <si>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</si>
  <si>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</si>
  <si>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</si>
  <si>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</si>
  <si>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</si>
  <si>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</si>
  <si>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</si>
  <si>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</si>
  <si>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</si>
  <si>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</si>
  <si>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</si>
  <si>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</si>
  <si>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</si>
  <si>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</si>
  <si>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</si>
  <si>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</si>
  <si>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</si>
  <si>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</si>
  <si>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</si>
  <si>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</si>
  <si>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</si>
  <si>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</si>
  <si>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</si>
  <si>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</si>
  <si>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</si>
  <si>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</si>
  <si>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</si>
  <si>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</si>
  <si>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</si>
  <si>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</si>
  <si>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</si>
  <si>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</si>
  <si>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</si>
  <si>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</si>
  <si>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</si>
  <si>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</si>
  <si>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</si>
  <si>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</si>
  <si>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</si>
  <si>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</si>
  <si>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</si>
  <si>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</si>
  <si>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</si>
  <si>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</si>
  <si>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</si>
  <si>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</si>
  <si>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</si>
  <si>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</si>
  <si>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</si>
  <si>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</si>
  <si>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</si>
  <si>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</si>
  <si>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</si>
  <si>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</si>
  <si>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</si>
  <si>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</si>
  <si>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</si>
  <si>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</si>
  <si>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</si>
  <si>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</si>
  <si>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</si>
  <si>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</si>
  <si>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</si>
  <si>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</si>
  <si>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</si>
  <si>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</si>
  <si>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</si>
  <si>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</si>
  <si>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</si>
  <si>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</si>
  <si>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</si>
  <si>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</si>
  <si>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</si>
  <si>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</si>
  <si>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</si>
  <si>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</si>
  <si>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</si>
  <si>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</si>
  <si>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</si>
  <si>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</si>
  <si>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</si>
  <si>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</si>
  <si>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</si>
  <si>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</si>
  <si>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</si>
  <si>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</si>
  <si>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</si>
  <si>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</si>
  <si>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</si>
  <si>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</si>
  <si>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</si>
  <si>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</si>
  <si>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</si>
  <si>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</si>
  <si>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</si>
  <si>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</si>
  <si>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</si>
  <si>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</si>
  <si>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</si>
  <si>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</si>
  <si>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</si>
  <si>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</si>
  <si>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</si>
  <si>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</si>
  <si>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</si>
  <si>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</si>
  <si>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</si>
  <si>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</si>
  <si>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</si>
  <si>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</si>
  <si>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</si>
  <si>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</si>
  <si>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</si>
  <si>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</si>
  <si>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</si>
  <si>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</si>
  <si>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</si>
  <si>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</si>
  <si>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</si>
  <si>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</si>
  <si>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</si>
  <si>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</si>
  <si>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</si>
  <si>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</si>
  <si>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</si>
  <si>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</si>
  <si>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</si>
  <si>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</si>
  <si>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</si>
  <si>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</si>
  <si>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</si>
  <si>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</si>
  <si>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</si>
  <si>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</si>
  <si>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</si>
  <si>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</si>
  <si>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</si>
  <si>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</si>
  <si>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</si>
  <si>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</si>
  <si>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</si>
  <si>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</si>
  <si>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</si>
  <si>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</si>
  <si>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</si>
  <si>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</si>
  <si>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</si>
  <si>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</si>
  <si>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</si>
  <si>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</si>
  <si>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</si>
  <si>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</si>
  <si>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</si>
  <si>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</si>
  <si>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</si>
  <si>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</si>
  <si>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</si>
  <si>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</si>
  <si>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</si>
  <si>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</si>
  <si>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</si>
  <si>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</si>
  <si>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</si>
  <si>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</si>
  <si>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</si>
  <si>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</si>
  <si>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</si>
  <si>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</si>
  <si>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</si>
  <si>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</si>
  <si>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</si>
  <si>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</si>
  <si>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</si>
  <si>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</si>
  <si>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</si>
  <si>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</si>
  <si>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</si>
  <si>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</si>
  <si>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</si>
  <si>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</si>
  <si>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</si>
  <si>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</si>
  <si>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</si>
  <si>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</si>
  <si>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</si>
  <si>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</si>
  <si>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</si>
  <si>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</si>
  <si>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</si>
  <si>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</si>
  <si>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</si>
  <si>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</si>
  <si>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</si>
  <si>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</si>
  <si>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</si>
  <si>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</si>
  <si>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</si>
  <si>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</si>
  <si>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</si>
  <si>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</si>
  <si>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</si>
  <si>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</si>
  <si>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</si>
  <si>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</si>
  <si>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</si>
  <si>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</si>
  <si>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</si>
  <si>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</si>
  <si>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</si>
  <si>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</si>
  <si>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</si>
  <si>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</si>
  <si>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</si>
  <si>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</si>
  <si>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</si>
  <si>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</si>
  <si>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</si>
  <si>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</si>
  <si>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</si>
  <si>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</si>
  <si>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</si>
  <si>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</si>
  <si>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</si>
  <si>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</si>
  <si>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</si>
  <si>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</si>
  <si>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</si>
  <si>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</si>
  <si>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</si>
  <si>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</si>
  <si>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</si>
  <si>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</si>
  <si>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</si>
  <si>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</si>
  <si>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</si>
  <si>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</si>
  <si>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</si>
  <si>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</si>
  <si>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</si>
  <si>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</si>
  <si>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</si>
  <si>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</si>
  <si>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</si>
  <si>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</si>
  <si>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</si>
  <si>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</si>
  <si>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</si>
  <si>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</si>
  <si>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</si>
  <si>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</si>
  <si>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</si>
  <si>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</si>
  <si>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</si>
  <si>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</si>
  <si>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</si>
  <si>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</si>
  <si>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</si>
  <si>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</si>
  <si>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</si>
  <si>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</si>
  <si>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</si>
  <si>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</si>
  <si>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</si>
  <si>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</si>
  <si>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</si>
  <si>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</si>
  <si>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</si>
  <si>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</si>
  <si>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</si>
  <si>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</si>
  <si>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</si>
  <si>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</si>
  <si>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</si>
  <si>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</si>
  <si>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</si>
  <si>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</si>
  <si>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</si>
  <si>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</si>
  <si>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</si>
  <si>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</si>
  <si>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</si>
  <si>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</si>
  <si>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</si>
  <si>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</si>
  <si>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</si>
  <si>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</si>
  <si>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</si>
  <si>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</si>
  <si>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</si>
  <si>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</si>
  <si>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</si>
  <si>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</si>
  <si>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</si>
  <si>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</si>
  <si>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</si>
  <si>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</si>
  <si>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</si>
  <si>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</si>
  <si>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</si>
  <si>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</si>
  <si>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</si>
  <si>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</si>
  <si>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</si>
  <si>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</si>
  <si>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</si>
  <si>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</si>
  <si>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</si>
  <si>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</si>
  <si>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</si>
  <si>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</si>
  <si>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</si>
  <si>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</si>
  <si>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</si>
  <si>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</si>
  <si>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</si>
  <si>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</si>
  <si>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</si>
  <si>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</si>
  <si>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</si>
  <si>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</si>
  <si>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</si>
  <si>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</si>
  <si>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</si>
  <si>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</si>
  <si>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</si>
  <si>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</si>
  <si>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</si>
  <si>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</si>
  <si>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</si>
  <si>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</si>
  <si>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</si>
  <si>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</si>
  <si>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</si>
  <si>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</si>
  <si>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</si>
  <si>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</si>
  <si>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</si>
  <si>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</si>
  <si>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</si>
  <si>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</si>
  <si>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</si>
  <si>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</si>
  <si>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</si>
  <si>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</si>
  <si>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</si>
  <si>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</si>
  <si>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</si>
  <si>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</si>
  <si>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</si>
  <si>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</si>
  <si>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</si>
  <si>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</si>
  <si>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</si>
  <si>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</si>
  <si>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</si>
  <si>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</si>
  <si>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</si>
  <si>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</si>
  <si>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</si>
  <si>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</si>
  <si>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</si>
  <si>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</si>
  <si>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</si>
  <si>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</si>
  <si>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</si>
  <si>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</si>
  <si>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</si>
  <si>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</si>
  <si>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</si>
  <si>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</si>
  <si>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</si>
  <si>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</si>
  <si>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</si>
  <si>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</si>
  <si>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</si>
  <si>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</si>
  <si>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</si>
  <si>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</si>
  <si>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</si>
  <si>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</si>
  <si>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</si>
  <si>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</si>
  <si>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</si>
  <si>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</si>
  <si>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</si>
  <si>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</si>
  <si>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</si>
  <si>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</si>
  <si>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</si>
  <si>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</si>
  <si>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</si>
  <si>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</si>
  <si>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</si>
  <si>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</si>
  <si>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</si>
  <si>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</si>
  <si>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</si>
  <si>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</si>
  <si>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</si>
  <si>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</si>
  <si>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</si>
  <si>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</si>
  <si>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</si>
  <si>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</si>
  <si>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</si>
  <si>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</si>
  <si>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</si>
  <si>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</si>
  <si>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</si>
  <si>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</si>
  <si>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</si>
  <si>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</si>
  <si>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</si>
  <si>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</si>
  <si>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</si>
  <si>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</si>
  <si>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</si>
  <si>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</si>
  <si>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</si>
  <si>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</si>
  <si>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</si>
  <si>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</si>
  <si>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</si>
  <si>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</si>
  <si>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</si>
  <si>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</si>
  <si>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</si>
  <si>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</si>
  <si>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</si>
  <si>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</si>
  <si>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</si>
  <si>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</si>
  <si>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</si>
  <si>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</si>
  <si>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</si>
  <si>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</si>
  <si>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</si>
  <si>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</si>
  <si>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</si>
  <si>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</si>
  <si>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</si>
  <si>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</si>
  <si>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</si>
  <si>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</si>
  <si>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</si>
  <si>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</si>
  <si>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</si>
  <si>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</si>
  <si>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</si>
  <si>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</si>
  <si>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</si>
  <si>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</si>
  <si>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</si>
  <si>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</si>
  <si>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</si>
  <si>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</si>
  <si>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</si>
  <si>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</si>
  <si>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</si>
  <si>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</si>
  <si>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</si>
  <si>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</si>
  <si>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</si>
  <si>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</si>
  <si>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</si>
  <si>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</si>
  <si>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</si>
  <si>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</si>
  <si>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</si>
  <si>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</si>
  <si>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</si>
  <si>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</si>
  <si>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</si>
  <si>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</si>
  <si>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</si>
  <si>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</si>
  <si>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</si>
  <si>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</si>
  <si>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</si>
  <si>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</si>
  <si>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</si>
  <si>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</si>
  <si>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</si>
  <si>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</si>
  <si>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</si>
  <si>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</si>
  <si>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</si>
  <si>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</si>
  <si>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</si>
  <si>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</si>
  <si>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</si>
  <si>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</si>
  <si>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</si>
  <si>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</si>
  <si>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</si>
  <si>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</si>
  <si>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</si>
  <si>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</si>
  <si>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</si>
  <si>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</si>
  <si>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</si>
  <si>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</si>
  <si>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</si>
  <si>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</si>
  <si>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</si>
  <si>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</si>
  <si>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</si>
  <si>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</si>
  <si>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</si>
  <si>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</si>
  <si>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</si>
  <si>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</si>
  <si>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</si>
  <si>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</si>
  <si>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</si>
  <si>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</si>
  <si>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</si>
  <si>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</si>
  <si>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</si>
  <si>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</si>
  <si>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</si>
  <si>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</si>
  <si>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</si>
  <si>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</si>
  <si>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</si>
  <si>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</si>
  <si>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</si>
  <si>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</si>
  <si>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</si>
  <si>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</si>
  <si>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</si>
  <si>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</si>
  <si>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</si>
  <si>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</si>
  <si>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</si>
  <si>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</si>
  <si>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</si>
  <si>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</si>
  <si>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</si>
  <si>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</si>
  <si>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</si>
  <si>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</si>
  <si>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</si>
  <si>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</si>
  <si>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</si>
  <si>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</si>
  <si>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</si>
  <si>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</si>
  <si>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</si>
  <si>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</si>
  <si>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</si>
  <si>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</si>
  <si>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</si>
  <si>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</si>
  <si>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</si>
  <si>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</si>
  <si>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</si>
  <si>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</si>
  <si>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</si>
  <si>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</si>
  <si>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</si>
  <si>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</si>
  <si>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</si>
  <si>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</si>
  <si>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</si>
  <si>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</si>
  <si>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</si>
  <si>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</si>
  <si>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</si>
  <si>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</si>
  <si>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</si>
  <si>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</si>
  <si>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</si>
  <si>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</si>
  <si>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</si>
  <si>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</si>
  <si>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</si>
  <si>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</si>
  <si>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</si>
  <si>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</si>
  <si>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</si>
  <si>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</si>
  <si>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</si>
  <si>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</si>
  <si>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</si>
  <si>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</si>
  <si>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</si>
  <si>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</si>
  <si>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</si>
  <si>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</si>
  <si>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</si>
  <si>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</si>
  <si>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</si>
  <si>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</si>
  <si>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</si>
  <si>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</si>
  <si>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</si>
  <si>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</si>
  <si>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</si>
  <si>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</si>
  <si>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</si>
  <si>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</si>
  <si>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</si>
  <si>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</si>
  <si>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</si>
  <si>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</si>
  <si>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</si>
  <si>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</si>
  <si>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</si>
  <si>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</si>
  <si>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</si>
  <si>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</si>
  <si>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</si>
  <si>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</si>
  <si>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</si>
  <si>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</si>
  <si>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</si>
  <si>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</si>
  <si>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</si>
  <si>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</si>
  <si>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</si>
  <si>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</si>
  <si>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</si>
  <si>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</si>
  <si>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</si>
  <si>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</si>
  <si>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</si>
  <si>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</si>
  <si>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</si>
  <si>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</si>
  <si>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</si>
  <si>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</si>
  <si>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</si>
  <si>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</si>
  <si>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</si>
  <si>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</si>
  <si>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</si>
  <si>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</si>
  <si>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</si>
  <si>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</si>
  <si>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</si>
  <si>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</si>
  <si>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</si>
  <si>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</si>
  <si>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</si>
  <si>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</si>
  <si>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</si>
  <si>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</si>
  <si>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</si>
  <si>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</si>
  <si>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</si>
  <si>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</si>
  <si>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</si>
  <si>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</si>
  <si>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</si>
  <si>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</si>
  <si>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</si>
  <si>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</si>
  <si>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</si>
  <si>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</si>
  <si>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</si>
  <si>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</si>
  <si>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</si>
  <si>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</si>
  <si>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</si>
  <si>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</si>
  <si>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</si>
  <si>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</si>
  <si>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</si>
  <si>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</si>
  <si>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</si>
  <si>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</si>
  <si>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</si>
  <si>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</si>
  <si>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</si>
  <si>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</si>
  <si>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</si>
  <si>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</si>
  <si>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</si>
  <si>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</si>
  <si>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</si>
  <si>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</si>
  <si>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</si>
  <si>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</si>
  <si>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</si>
  <si>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</si>
  <si>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</si>
  <si>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</si>
  <si>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</si>
  <si>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</si>
  <si>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</si>
  <si>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</si>
  <si>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</si>
  <si>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</si>
  <si>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</si>
  <si>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</si>
  <si>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</si>
  <si>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</si>
  <si>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</si>
  <si>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</si>
  <si>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</si>
  <si>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</si>
  <si>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</si>
  <si>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</si>
  <si>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</si>
  <si>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</si>
  <si>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</si>
  <si>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</si>
  <si>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</si>
  <si>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</si>
  <si>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</si>
  <si>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</si>
  <si>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</si>
  <si>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</si>
  <si>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</si>
  <si>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</si>
  <si>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</si>
  <si>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</si>
  <si>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</si>
  <si>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</si>
  <si>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</si>
  <si>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</si>
  <si>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</si>
  <si>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</si>
  <si>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</si>
  <si>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</si>
  <si>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</si>
  <si>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</si>
  <si>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</si>
  <si>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</si>
  <si>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</si>
  <si>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</si>
  <si>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</si>
  <si>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</si>
  <si>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</si>
  <si>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</si>
  <si>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</si>
  <si>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</si>
  <si>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</si>
  <si>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</si>
  <si>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</si>
  <si>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</si>
  <si>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</si>
  <si>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</si>
  <si>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</si>
  <si>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</si>
  <si>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</si>
  <si>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</si>
  <si>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</si>
  <si>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</si>
  <si>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</si>
  <si>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</si>
  <si>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</si>
  <si>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</si>
  <si>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</si>
  <si>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</si>
  <si>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</si>
  <si>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</si>
  <si>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</si>
  <si>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</si>
  <si>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</si>
  <si>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</si>
  <si>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</si>
  <si>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</si>
  <si>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</si>
  <si>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</si>
  <si>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</si>
  <si>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</si>
  <si>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</si>
  <si>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</si>
  <si>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</si>
  <si>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</si>
  <si>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</si>
  <si>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</si>
  <si>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</si>
  <si>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</si>
  <si>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</si>
  <si>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</si>
  <si>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</si>
  <si>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</si>
  <si>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</si>
  <si>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</si>
  <si>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</si>
  <si>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</si>
  <si>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</si>
  <si>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</si>
  <si>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</si>
  <si>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</si>
  <si>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</si>
  <si>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</si>
  <si>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</si>
  <si>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</si>
  <si>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</si>
  <si>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</si>
  <si>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</si>
  <si>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</si>
  <si>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</si>
  <si>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</si>
  <si>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</si>
  <si>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</si>
  <si>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</si>
  <si>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</si>
  <si>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</si>
  <si>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</si>
  <si>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</si>
  <si>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</si>
  <si>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</si>
  <si>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</si>
  <si>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</si>
  <si>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</si>
  <si>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</si>
  <si>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</si>
  <si>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</si>
  <si>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</si>
  <si>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</si>
  <si>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</si>
  <si>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</si>
  <si>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</si>
  <si>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</si>
  <si>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</si>
  <si>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</si>
  <si>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</si>
  <si>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</si>
  <si>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</si>
  <si>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</si>
  <si>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</si>
  <si>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</si>
  <si>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</si>
  <si>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</si>
  <si>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</si>
  <si>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</si>
  <si>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</si>
  <si>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</si>
  <si>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</si>
  <si>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</si>
  <si>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</si>
  <si>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</si>
  <si>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</si>
  <si>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</si>
  <si>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</si>
  <si>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</si>
  <si>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</si>
  <si>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</si>
  <si>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</si>
  <si>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</si>
  <si>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</si>
  <si>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</si>
  <si>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</si>
  <si>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</si>
  <si>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</si>
  <si>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</si>
  <si>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</si>
  <si>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</si>
  <si>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</si>
  <si>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</si>
  <si>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</si>
  <si>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</si>
  <si>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</si>
  <si>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</si>
  <si>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</si>
  <si>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</si>
  <si>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</si>
  <si>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</si>
  <si>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</si>
  <si>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</si>
  <si>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</si>
  <si>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</si>
  <si>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</si>
  <si>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</si>
  <si>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</si>
  <si>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</si>
  <si>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</si>
  <si>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</si>
  <si>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</si>
  <si>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</si>
  <si>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</si>
  <si>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</si>
  <si>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</si>
  <si>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</si>
  <si>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</si>
  <si>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</si>
  <si>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</si>
  <si>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</si>
  <si>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</si>
  <si>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</si>
  <si>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</si>
  <si>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</si>
  <si>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</si>
  <si>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</si>
  <si>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</si>
  <si>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</si>
  <si>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</si>
  <si>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</si>
  <si>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</si>
  <si>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</si>
  <si>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</si>
  <si>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</si>
  <si>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</si>
  <si>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</si>
  <si>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</si>
  <si>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</si>
  <si>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</si>
  <si>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</si>
  <si>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</si>
  <si>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</si>
  <si>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</si>
  <si>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</si>
  <si>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</si>
  <si>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</si>
  <si>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</si>
  <si>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</si>
  <si>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</si>
  <si>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</si>
  <si>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</si>
  <si>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</si>
  <si>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</si>
  <si>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</si>
  <si>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</si>
  <si>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</si>
  <si>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</si>
  <si>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</si>
  <si>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</si>
  <si>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</si>
  <si>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</si>
  <si>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</si>
  <si>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</si>
  <si>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</si>
  <si>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</si>
  <si>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</si>
  <si>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</si>
  <si>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</si>
  <si>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</si>
  <si>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</si>
  <si>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</si>
  <si>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</si>
  <si>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</si>
  <si>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</si>
  <si>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</si>
  <si>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</si>
  <si>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</si>
  <si>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</si>
  <si>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</si>
  <si>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</si>
  <si>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</si>
  <si>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</si>
  <si>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</si>
  <si>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</si>
  <si>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</si>
  <si>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</si>
  <si>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</si>
  <si>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</si>
  <si>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</si>
  <si>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</si>
  <si>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</si>
  <si>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</si>
  <si>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</si>
  <si>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</si>
  <si>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</si>
  <si>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</si>
  <si>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</si>
  <si>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</si>
  <si>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</si>
  <si>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</si>
  <si>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</si>
  <si>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</si>
  <si>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</si>
  <si>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</si>
  <si>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</si>
  <si>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</si>
  <si>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</si>
  <si>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</si>
  <si>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</si>
  <si>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</si>
  <si>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</si>
  <si>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</si>
  <si>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</si>
  <si>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</si>
  <si>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</si>
  <si>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</si>
  <si>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</si>
  <si>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</si>
  <si>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</si>
  <si>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</si>
  <si>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</si>
  <si>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</si>
  <si>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</si>
  <si>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</si>
  <si>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</si>
  <si>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</si>
  <si>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</si>
  <si>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</si>
  <si>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</si>
  <si>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</si>
  <si>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</si>
  <si>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</si>
  <si>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</si>
  <si>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</si>
  <si>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</si>
  <si>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</si>
  <si>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</si>
  <si>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</si>
  <si>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</si>
  <si>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</si>
  <si>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</si>
  <si>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</si>
  <si>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</si>
  <si>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</si>
  <si>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</si>
  <si>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</si>
  <si>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</si>
  <si>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</si>
  <si>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</si>
  <si>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</si>
  <si>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</si>
  <si>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</si>
  <si>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</si>
  <si>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</si>
  <si>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</si>
  <si>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</si>
  <si>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</si>
  <si>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</si>
  <si>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</si>
  <si>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</si>
  <si>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</si>
  <si>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</si>
  <si>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</si>
  <si>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</si>
  <si>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</si>
  <si>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</si>
  <si>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</si>
  <si>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</si>
  <si>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</si>
  <si>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</si>
  <si>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</si>
  <si>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</si>
  <si>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</si>
  <si>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</si>
  <si>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</si>
  <si>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</si>
  <si>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</si>
  <si>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</si>
  <si>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</si>
  <si>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</si>
  <si>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</si>
  <si>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</si>
  <si>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</si>
  <si>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</si>
  <si>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</si>
  <si>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</si>
  <si>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</si>
  <si>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</si>
  <si>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</si>
  <si>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</si>
  <si>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</si>
  <si>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</si>
  <si>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</si>
  <si>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</si>
  <si>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</si>
  <si>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</si>
  <si>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</si>
  <si>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</si>
  <si>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</si>
  <si>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</si>
  <si>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</si>
  <si>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</si>
  <si>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</si>
  <si>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</si>
  <si>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</si>
  <si>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</si>
  <si>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</si>
  <si>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</si>
  <si>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</si>
  <si>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</si>
  <si>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</si>
  <si>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</si>
  <si>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</si>
  <si>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</si>
  <si>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</si>
  <si>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</si>
  <si>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</si>
  <si>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</si>
  <si>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</si>
  <si>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</si>
  <si>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</si>
  <si>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</si>
  <si>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</si>
  <si>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</si>
  <si>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</si>
  <si>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</si>
  <si>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</si>
  <si>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</si>
  <si>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</si>
  <si>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</si>
  <si>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</si>
  <si>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</si>
  <si>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</si>
  <si>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</si>
  <si>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</si>
  <si>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</si>
  <si>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</si>
  <si>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</si>
  <si>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</si>
  <si>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</si>
  <si>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</si>
  <si>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</si>
  <si>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</si>
  <si>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</si>
  <si>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</si>
  <si>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</si>
  <si>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</si>
  <si>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</si>
  <si>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</si>
  <si>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</si>
  <si>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</si>
  <si>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</si>
  <si>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</si>
  <si>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</si>
  <si>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</si>
  <si>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</si>
  <si>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</si>
  <si>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</si>
  <si>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</si>
  <si>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</si>
  <si>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</si>
  <si>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</si>
  <si>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</si>
  <si>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</si>
  <si>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</si>
  <si>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</si>
  <si>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</si>
  <si>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</si>
  <si>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</si>
  <si>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</si>
  <si>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</si>
  <si>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</si>
  <si>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</si>
  <si>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</si>
  <si>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</si>
  <si>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</si>
  <si>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</si>
  <si>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</si>
  <si>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</si>
  <si>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</si>
  <si>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</si>
  <si>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</si>
  <si>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</si>
  <si>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</si>
  <si>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</si>
  <si>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</si>
  <si>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</si>
  <si>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</si>
  <si>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</si>
  <si>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</si>
  <si>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</si>
  <si>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</si>
  <si>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</si>
  <si>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</si>
  <si>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</si>
  <si>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</si>
  <si>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</si>
  <si>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</si>
  <si>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</si>
  <si>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</si>
  <si>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</si>
  <si>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</si>
  <si>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</si>
  <si>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</si>
  <si>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</si>
  <si>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</si>
  <si>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</si>
  <si>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</si>
  <si>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</si>
  <si>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</si>
  <si>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</si>
  <si>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</si>
  <si>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</si>
  <si>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</si>
  <si>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</si>
  <si>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</si>
  <si>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</si>
  <si>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</si>
  <si>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</si>
  <si>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</si>
  <si>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</si>
  <si>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</si>
  <si>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</si>
  <si>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</si>
  <si>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</si>
  <si>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</si>
  <si>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</si>
  <si>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</si>
  <si>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</si>
  <si>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</si>
  <si>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</si>
  <si>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</si>
  <si>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</si>
  <si>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</si>
  <si>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</si>
  <si>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</si>
  <si>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</si>
  <si>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</si>
  <si>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</si>
  <si>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</si>
  <si>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</si>
  <si>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</si>
  <si>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</si>
  <si>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</si>
  <si>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</si>
  <si>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</si>
  <si>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</si>
  <si>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</si>
  <si>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</si>
  <si>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</si>
  <si>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</si>
  <si>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</si>
  <si>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</si>
  <si>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</si>
  <si>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</si>
  <si>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</si>
  <si>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</si>
  <si>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</si>
  <si>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</si>
  <si>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</si>
  <si>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</si>
  <si>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</si>
  <si>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</si>
  <si>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</si>
  <si>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</si>
  <si>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</si>
  <si>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</si>
  <si>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</si>
  <si>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</si>
  <si>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</si>
  <si>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</si>
  <si>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</si>
  <si>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</si>
  <si>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</si>
  <si>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</si>
  <si>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</si>
  <si>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</si>
  <si>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</si>
  <si>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</si>
  <si>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</si>
  <si>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</si>
  <si>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</si>
  <si>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</si>
  <si>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</si>
  <si>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</si>
  <si>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</si>
  <si>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</si>
  <si>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</si>
  <si>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</si>
  <si>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</si>
  <si>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</si>
  <si>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</si>
  <si>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</si>
  <si>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</si>
  <si>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</si>
  <si>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</si>
  <si>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</si>
  <si>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</si>
  <si>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</si>
  <si>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</si>
  <si>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</si>
  <si>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</si>
  <si>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</si>
  <si>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</si>
  <si>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</si>
  <si>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</si>
  <si>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</si>
  <si>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</si>
  <si>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</si>
  <si>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</si>
  <si>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</si>
  <si>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</si>
  <si>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</si>
  <si>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</si>
  <si>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</si>
  <si>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</si>
  <si>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</si>
  <si>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</si>
  <si>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</si>
  <si>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</si>
  <si>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</si>
  <si>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</si>
  <si>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</si>
  <si>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</si>
  <si>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</si>
  <si>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</si>
  <si>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</si>
  <si>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</si>
  <si>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</si>
  <si>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</si>
  <si>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</si>
  <si>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</si>
  <si>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</si>
  <si>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</si>
  <si>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</si>
  <si>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</si>
  <si>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</si>
  <si>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</si>
  <si>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</si>
  <si>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</si>
  <si>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</si>
  <si>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</si>
  <si>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</si>
  <si>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</si>
  <si>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</si>
  <si>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</si>
  <si>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</si>
  <si>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</si>
  <si>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</si>
  <si>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</si>
  <si>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</si>
  <si>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</si>
  <si>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</si>
  <si>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</si>
  <si>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</si>
  <si>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</si>
  <si>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</si>
  <si>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</si>
  <si>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</si>
  <si>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</si>
  <si>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</si>
  <si>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</si>
  <si>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</si>
  <si>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</si>
  <si>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</si>
  <si>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</si>
  <si>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</si>
  <si>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</si>
  <si>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</si>
  <si>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</si>
  <si>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</si>
  <si>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</si>
  <si>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</si>
  <si>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</si>
  <si>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</si>
  <si>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</si>
  <si>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</si>
  <si>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</si>
  <si>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</si>
  <si>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</si>
  <si>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</si>
  <si>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</si>
  <si>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</si>
  <si>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</si>
  <si>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</si>
  <si>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</si>
  <si>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</si>
  <si>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</si>
  <si>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</si>
  <si>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</si>
  <si>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</si>
  <si>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</si>
  <si>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</si>
  <si>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</si>
  <si>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</si>
  <si>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</si>
  <si>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</si>
  <si>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</si>
  <si>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</si>
  <si>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</si>
  <si>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</si>
  <si>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</si>
  <si>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</si>
  <si>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</si>
  <si>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</si>
  <si>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</si>
  <si>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</si>
  <si>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</si>
  <si>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</si>
  <si>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</si>
  <si>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</si>
  <si>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</si>
  <si>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</si>
  <si>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</si>
  <si>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</si>
  <si>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</si>
  <si>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</si>
  <si>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</si>
  <si>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</si>
  <si>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</si>
  <si>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</si>
  <si>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</si>
  <si>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</si>
  <si>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</si>
  <si>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</si>
  <si>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</si>
  <si>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</si>
  <si>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</si>
  <si>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</si>
  <si>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</si>
  <si>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</si>
  <si>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</si>
  <si>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</si>
  <si>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</si>
  <si>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</si>
  <si>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</si>
  <si>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</si>
  <si>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</si>
  <si>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</si>
  <si>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</si>
  <si>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</si>
  <si>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</si>
  <si>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</si>
  <si>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</si>
  <si>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</si>
  <si>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</si>
  <si>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</si>
  <si>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</si>
  <si>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</si>
  <si>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</si>
  <si>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</si>
  <si>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</si>
  <si>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</si>
  <si>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</si>
  <si>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</si>
  <si>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</si>
  <si>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</si>
  <si>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</si>
  <si>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</si>
  <si>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</si>
  <si>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</si>
  <si>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</si>
  <si>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</si>
  <si>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</si>
  <si>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</si>
  <si>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</si>
  <si>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</si>
  <si>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</si>
  <si>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</si>
  <si>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</si>
  <si>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</si>
  <si>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</si>
  <si>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</si>
  <si>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</si>
  <si>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</si>
  <si>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</si>
  <si>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</si>
  <si>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</si>
  <si>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</si>
  <si>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</si>
  <si>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</si>
  <si>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</si>
  <si>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</si>
  <si>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</si>
  <si>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</si>
  <si>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</si>
  <si>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</si>
  <si>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</si>
  <si>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</si>
  <si>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</si>
  <si>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</si>
  <si>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</si>
  <si>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</si>
  <si>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</si>
  <si>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</si>
  <si>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</si>
  <si>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</si>
  <si>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</si>
  <si>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</si>
  <si>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</si>
  <si>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</si>
  <si>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</si>
  <si>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</si>
  <si>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</si>
  <si>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</si>
  <si>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</si>
  <si>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</si>
  <si>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</si>
  <si>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</si>
  <si>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</si>
  <si>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</si>
  <si>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</si>
  <si>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</si>
  <si>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</si>
  <si>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</si>
  <si>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</si>
  <si>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</si>
  <si>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</si>
  <si>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</si>
  <si>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</si>
  <si>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</si>
  <si>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</si>
  <si>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</si>
  <si>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</si>
  <si>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</si>
  <si>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</si>
  <si>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</si>
  <si>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</si>
  <si>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</si>
  <si>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</si>
  <si>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</si>
  <si>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</si>
  <si>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</si>
  <si>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</si>
  <si>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</si>
  <si>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</si>
  <si>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</si>
  <si>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</si>
  <si>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</si>
  <si>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</si>
  <si>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</si>
  <si>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</si>
  <si>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</si>
  <si>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</si>
  <si>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</si>
  <si>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</si>
  <si>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</si>
  <si>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</si>
  <si>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</si>
  <si>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</si>
  <si>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</si>
  <si>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</si>
  <si>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</si>
  <si>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</si>
  <si>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</si>
  <si>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</si>
  <si>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</si>
  <si>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</si>
  <si>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</si>
  <si>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</si>
  <si>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</si>
  <si>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</si>
  <si>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</si>
  <si>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</si>
  <si>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</si>
  <si>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</si>
  <si>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</si>
  <si>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</si>
  <si>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</si>
  <si>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</si>
  <si>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</si>
  <si>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</si>
  <si>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</si>
  <si>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</si>
  <si>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</si>
  <si>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</si>
  <si>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</si>
  <si>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</si>
  <si>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</si>
  <si>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</si>
  <si>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</si>
  <si>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</si>
  <si>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</si>
  <si>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</si>
  <si>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</si>
  <si>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</si>
  <si>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</si>
  <si>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</si>
  <si>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</si>
  <si>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</si>
  <si>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</si>
  <si>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</si>
  <si>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</si>
  <si>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</si>
  <si>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</si>
  <si>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</si>
  <si>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</si>
  <si>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</si>
  <si>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</si>
  <si>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</si>
  <si>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</si>
  <si>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</si>
  <si>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</si>
  <si>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</si>
  <si>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</si>
  <si>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</si>
  <si>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</si>
  <si>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</si>
  <si>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</si>
  <si>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</si>
  <si>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</si>
  <si>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</si>
  <si>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</si>
  <si>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</si>
  <si>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</si>
  <si>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</si>
  <si>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</si>
  <si>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</si>
  <si>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</si>
  <si>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</si>
  <si>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</si>
  <si>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</si>
  <si>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</si>
  <si>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</si>
  <si>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</si>
  <si>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</si>
  <si>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</si>
  <si>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</si>
  <si>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</si>
  <si>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</si>
  <si>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</si>
  <si>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</si>
  <si>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</si>
  <si>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</si>
  <si>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</si>
  <si>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</si>
  <si>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</si>
  <si>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</si>
  <si>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</si>
  <si>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</si>
  <si>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</si>
  <si>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</si>
  <si>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</si>
  <si>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</si>
  <si>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</si>
  <si>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</si>
  <si>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</si>
  <si>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</si>
  <si>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</si>
  <si>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</si>
  <si>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</si>
  <si>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</si>
  <si>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</si>
  <si>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</si>
  <si>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</si>
  <si>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</si>
  <si>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</si>
  <si>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</si>
  <si>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</si>
  <si>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</si>
  <si>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</si>
  <si>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</si>
  <si>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</si>
  <si>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</si>
  <si>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</si>
  <si>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</si>
  <si>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</si>
  <si>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</si>
  <si>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</si>
  <si>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</si>
  <si>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</si>
  <si>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</si>
  <si>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</si>
  <si>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</si>
  <si>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</si>
  <si>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</si>
  <si>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</si>
  <si>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</si>
  <si>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</si>
  <si>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</si>
  <si>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</si>
  <si>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</si>
  <si>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</si>
  <si>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</si>
  <si>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</si>
  <si>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</si>
  <si>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</si>
  <si>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</si>
  <si>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</si>
  <si>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</si>
  <si>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</si>
  <si>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</si>
  <si>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</si>
  <si>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</si>
  <si>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</si>
  <si>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</si>
  <si>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</si>
  <si>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</si>
  <si>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</si>
  <si>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</si>
  <si>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</si>
  <si>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</si>
  <si>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</si>
  <si>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</si>
  <si>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</si>
  <si>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</si>
  <si>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</si>
  <si>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</si>
  <si>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</si>
  <si>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</si>
  <si>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</si>
  <si>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</si>
  <si>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</si>
  <si>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</si>
  <si>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</si>
  <si>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</si>
  <si>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</si>
  <si>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</si>
  <si>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</si>
  <si>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</si>
  <si>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</si>
  <si>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</si>
  <si>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</si>
  <si>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</si>
  <si>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</si>
  <si>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</si>
  <si>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</si>
  <si>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</si>
  <si>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</si>
  <si>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</si>
  <si>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</si>
  <si>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</si>
  <si>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</si>
  <si>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</si>
  <si>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</si>
  <si>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</si>
  <si>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</si>
  <si>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</si>
  <si>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</si>
  <si>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</si>
  <si>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</si>
  <si>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</si>
  <si>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</si>
  <si>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</si>
  <si>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</si>
  <si>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</si>
  <si>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</si>
  <si>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</si>
  <si>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</si>
  <si>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</si>
  <si>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</si>
  <si>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</si>
  <si>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</si>
  <si>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</si>
  <si>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</si>
  <si>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</si>
  <si>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</si>
  <si>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</si>
  <si>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</si>
  <si>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</si>
  <si>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</si>
  <si>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</si>
  <si>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</si>
  <si>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</si>
  <si>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</si>
  <si>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</si>
  <si>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</si>
  <si>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</si>
  <si>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</si>
  <si>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</si>
  <si>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</si>
  <si>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</si>
  <si>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</si>
  <si>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</si>
  <si>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</si>
  <si>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</si>
  <si>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</si>
  <si>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</si>
  <si>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</si>
  <si>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</si>
  <si>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</si>
  <si>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</si>
  <si>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</si>
  <si>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</si>
  <si>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</si>
  <si>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</si>
  <si>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</si>
  <si>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</si>
  <si>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</si>
  <si>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</si>
  <si>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</si>
  <si>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</si>
  <si>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</si>
  <si>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</si>
  <si>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</si>
  <si>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</si>
  <si>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</si>
  <si>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</si>
  <si>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</si>
  <si>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</si>
  <si>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</si>
  <si>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</si>
  <si>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</si>
  <si>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</si>
  <si>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</si>
  <si>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</si>
  <si>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</si>
  <si>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</si>
  <si>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</si>
  <si>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</si>
  <si>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</si>
  <si>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</si>
  <si>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</si>
  <si>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</si>
  <si>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</si>
  <si>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</si>
  <si>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</si>
  <si>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</si>
  <si>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</si>
  <si>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</si>
  <si>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</si>
  <si>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</si>
  <si>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</si>
  <si>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</si>
  <si>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</si>
  <si>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</si>
  <si>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</si>
  <si>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</si>
  <si>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</si>
  <si>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</si>
  <si>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</si>
  <si>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</si>
  <si>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</si>
  <si>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</si>
  <si>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</si>
  <si>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</si>
  <si>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</si>
  <si>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</si>
  <si>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</si>
  <si>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</si>
  <si>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</si>
  <si>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</si>
  <si>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</si>
  <si>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</si>
  <si>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</si>
  <si>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</si>
  <si>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</si>
  <si>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</si>
  <si>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</si>
  <si>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</si>
  <si>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</si>
  <si>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</si>
  <si>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</si>
  <si>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</si>
  <si>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</si>
  <si>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</si>
  <si>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</si>
  <si>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</si>
  <si>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</si>
  <si>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</si>
  <si>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</si>
  <si>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</si>
  <si>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</si>
  <si>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</si>
  <si>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</si>
  <si>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</si>
  <si>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</si>
  <si>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</si>
  <si>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</si>
  <si>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</si>
  <si>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</si>
  <si>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</si>
  <si>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</si>
  <si>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</si>
  <si>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</si>
  <si>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</si>
  <si>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</si>
  <si>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</si>
  <si>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</si>
  <si>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</si>
  <si>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</si>
  <si>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</si>
  <si>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</si>
  <si>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</si>
  <si>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</si>
  <si>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</si>
  <si>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</si>
  <si>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</si>
  <si>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</si>
  <si>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</si>
  <si>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</si>
  <si>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</si>
  <si>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</si>
  <si>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</si>
  <si>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</si>
  <si>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</si>
  <si>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</si>
  <si>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</si>
  <si>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</si>
  <si>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</si>
  <si>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</si>
  <si>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</si>
  <si>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</si>
  <si>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</si>
  <si>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</si>
  <si>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</si>
  <si>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</si>
  <si>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</si>
  <si>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</si>
  <si>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</si>
  <si>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</si>
  <si>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</si>
  <si>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</si>
  <si>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</si>
  <si>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</si>
  <si>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</si>
  <si>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</si>
  <si>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</si>
  <si>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</si>
  <si>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</si>
  <si>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</si>
  <si>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</si>
  <si>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</si>
  <si>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</si>
  <si>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</si>
  <si>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</si>
  <si>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</si>
  <si>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</si>
  <si>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</si>
  <si>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</si>
  <si>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</si>
  <si>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</si>
  <si>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</si>
  <si>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</si>
  <si>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</si>
  <si>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</si>
  <si>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</si>
  <si>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</si>
  <si>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</si>
  <si>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</si>
  <si>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</si>
  <si>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</si>
  <si>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</si>
  <si>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</si>
  <si>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</si>
  <si>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</si>
  <si>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</si>
  <si>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</si>
  <si>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</si>
  <si>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</si>
  <si>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</si>
  <si>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</si>
  <si>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</si>
  <si>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</si>
  <si>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</si>
  <si>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</si>
  <si>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</si>
  <si>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</si>
  <si>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</si>
  <si>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</si>
  <si>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</si>
  <si>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</si>
  <si>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</si>
  <si>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</si>
  <si>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</si>
  <si>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</si>
  <si>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</si>
  <si>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</si>
  <si>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</si>
  <si>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</si>
  <si>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</si>
  <si>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</si>
  <si>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</si>
  <si>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</si>
  <si>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</si>
  <si>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</si>
  <si>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</si>
  <si>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</si>
  <si>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</si>
  <si>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</si>
  <si>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</si>
  <si>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</si>
  <si>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</si>
  <si>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</si>
  <si>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</si>
  <si>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</si>
  <si>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</si>
  <si>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</si>
  <si>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</si>
  <si>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</si>
  <si>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</si>
  <si>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</si>
  <si>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</si>
  <si>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</si>
  <si>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</si>
  <si>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</si>
  <si>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</si>
  <si>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</si>
  <si>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</si>
  <si>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</si>
  <si>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</si>
  <si>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</si>
  <si>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</si>
  <si>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</si>
  <si>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</si>
  <si>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</si>
  <si>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</si>
  <si>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</si>
  <si>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</si>
  <si>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</si>
  <si>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</si>
  <si>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</si>
  <si>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</si>
  <si>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</si>
  <si>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</si>
  <si>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</si>
  <si>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</si>
  <si>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</si>
  <si>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</si>
  <si>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</si>
  <si>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</si>
  <si>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</si>
  <si>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</si>
  <si>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</si>
  <si>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</si>
  <si>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</si>
  <si>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</si>
  <si>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</si>
  <si>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</si>
  <si>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</si>
  <si>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</si>
  <si>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</si>
  <si>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</si>
  <si>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</si>
  <si>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</si>
  <si>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</si>
  <si>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</si>
  <si>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</si>
  <si>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</si>
  <si>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</si>
  <si>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</si>
  <si>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</si>
  <si>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</si>
  <si>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</si>
  <si>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</si>
  <si>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</si>
  <si>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</si>
  <si>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</si>
  <si>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</si>
  <si>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</si>
  <si>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</si>
  <si>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</si>
  <si>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</si>
  <si>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</si>
  <si>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</si>
  <si>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</si>
  <si>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</si>
  <si>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</si>
  <si>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</si>
  <si>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</si>
  <si>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</si>
  <si>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</si>
  <si>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</si>
  <si>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</si>
  <si>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</si>
  <si>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</si>
  <si>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</si>
  <si>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</si>
  <si>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</si>
  <si>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</si>
  <si>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</si>
  <si>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</si>
  <si>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</si>
  <si>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</si>
  <si>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</si>
  <si>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</si>
  <si>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</si>
  <si>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</si>
  <si>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</si>
  <si>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</si>
  <si>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</si>
  <si>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</si>
  <si>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</si>
  <si>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</si>
  <si>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</si>
  <si>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</si>
  <si>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</si>
  <si>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</si>
  <si>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</si>
  <si>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</si>
  <si>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</si>
  <si>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</si>
  <si>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</si>
  <si>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</si>
  <si>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</si>
  <si>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</si>
  <si>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</si>
  <si>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</si>
  <si>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</si>
  <si>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</si>
  <si>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</si>
  <si>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</si>
  <si>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</si>
  <si>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</si>
  <si>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</si>
  <si>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</si>
  <si>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</si>
  <si>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</si>
  <si>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</si>
  <si>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</si>
  <si>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</si>
  <si>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</si>
  <si>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</si>
  <si>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</si>
  <si>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</si>
  <si>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</si>
  <si>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</si>
  <si>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</si>
  <si>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</si>
  <si>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</si>
  <si>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</si>
  <si>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</si>
  <si>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</si>
  <si>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</si>
  <si>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</si>
  <si>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</si>
  <si>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</si>
  <si>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</si>
  <si>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</si>
  <si>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</si>
  <si>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</si>
  <si>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</si>
  <si>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</si>
  <si>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</si>
  <si>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</si>
  <si>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</si>
  <si>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</si>
  <si>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</si>
  <si>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</si>
  <si>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</si>
  <si>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</si>
  <si>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</si>
  <si>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</si>
  <si>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</si>
  <si>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</si>
  <si>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</si>
  <si>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</si>
  <si>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</si>
  <si>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</si>
  <si>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</si>
  <si>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</si>
  <si>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</si>
  <si>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</si>
  <si>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</si>
  <si>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</si>
  <si>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</si>
  <si>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</si>
  <si>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</si>
  <si>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</si>
  <si>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</si>
  <si>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</si>
  <si>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</si>
  <si>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</si>
  <si>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</si>
  <si>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</si>
  <si>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</si>
  <si>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</si>
  <si>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</si>
  <si>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</si>
  <si>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</si>
  <si>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</si>
  <si>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</si>
  <si>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</si>
  <si>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</si>
  <si>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</si>
  <si>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</si>
  <si>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</si>
  <si>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</si>
  <si>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</si>
  <si>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</si>
  <si>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</si>
  <si>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</si>
  <si>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</si>
  <si>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</si>
  <si>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</si>
  <si>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</si>
  <si>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</si>
  <si>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</si>
  <si>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</si>
  <si>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</si>
  <si>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</si>
  <si>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</si>
  <si>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</si>
  <si>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</si>
  <si>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</si>
  <si>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</si>
  <si>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</si>
  <si>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</si>
  <si>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</si>
  <si>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</si>
  <si>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</si>
  <si>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</si>
  <si>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</si>
  <si>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</si>
  <si>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</si>
  <si>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</si>
  <si>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</si>
  <si>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</si>
  <si>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</si>
  <si>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</si>
  <si>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</si>
  <si>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</si>
  <si>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</si>
  <si>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</si>
  <si>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</si>
  <si>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</si>
  <si>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</si>
  <si>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</si>
  <si>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</si>
  <si>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</si>
  <si>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</si>
  <si>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</si>
  <si>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</si>
  <si>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</si>
  <si>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</si>
  <si>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</si>
  <si>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</si>
  <si>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</si>
  <si>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</si>
  <si>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</si>
  <si>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</si>
  <si>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</si>
  <si>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</si>
  <si>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</si>
  <si>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</si>
  <si>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</si>
  <si>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</si>
  <si>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</si>
  <si>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</si>
  <si>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</si>
  <si>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</si>
  <si>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</si>
  <si>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</si>
  <si>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</si>
  <si>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</si>
  <si>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</si>
  <si>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</si>
  <si>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</si>
  <si>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</si>
  <si>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</si>
  <si>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</si>
  <si>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</si>
  <si>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</si>
  <si>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</si>
  <si>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</si>
  <si>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</si>
  <si>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</si>
  <si>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</si>
  <si>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</si>
  <si>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</si>
  <si>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</si>
  <si>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</si>
  <si>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</si>
  <si>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</si>
  <si>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</si>
  <si>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</si>
  <si>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</si>
  <si>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</si>
  <si>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</si>
  <si>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</si>
  <si>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</si>
  <si>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</si>
  <si>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</si>
  <si>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</si>
  <si>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</si>
  <si>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</si>
  <si>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</si>
  <si>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</si>
  <si>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</si>
  <si>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</si>
  <si>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</si>
  <si>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</si>
  <si>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</si>
  <si>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</si>
  <si>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</si>
  <si>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</si>
  <si>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</si>
  <si>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</si>
  <si>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</si>
  <si>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</si>
  <si>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</si>
  <si>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</si>
  <si>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</si>
  <si>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</si>
  <si>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</si>
  <si>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</si>
  <si>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</si>
  <si>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</si>
  <si>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</si>
  <si>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</si>
  <si>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</si>
  <si>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</si>
  <si>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</si>
  <si>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</si>
  <si>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</si>
  <si>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</si>
  <si>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</si>
  <si>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</si>
  <si>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</si>
  <si>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</si>
  <si>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</si>
  <si>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</si>
  <si>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</si>
  <si>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</si>
  <si>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</si>
  <si>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</si>
  <si>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</si>
  <si>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</si>
  <si>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</si>
  <si>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</si>
  <si>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</si>
  <si>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</si>
  <si>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</si>
  <si>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</si>
  <si>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</si>
  <si>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</si>
  <si>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</si>
  <si>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</si>
  <si>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</si>
  <si>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</si>
  <si>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</si>
  <si>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</si>
  <si>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</si>
  <si>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</si>
  <si>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</si>
  <si>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</si>
  <si>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</si>
  <si>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</si>
  <si>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</si>
  <si>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</si>
  <si>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</si>
  <si>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</si>
  <si>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</si>
  <si>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</si>
  <si>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</si>
  <si>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</si>
  <si>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</si>
  <si>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</si>
  <si>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</si>
  <si>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</si>
  <si>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</si>
  <si>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</si>
  <si>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</si>
  <si>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</si>
  <si>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</si>
  <si>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</si>
  <si>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</si>
  <si>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</si>
  <si>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</si>
  <si>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</si>
  <si>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</si>
  <si>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</si>
  <si>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</si>
  <si>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</si>
  <si>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</si>
  <si>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</si>
  <si>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</si>
  <si>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</si>
  <si>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</si>
  <si>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</si>
  <si>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</si>
  <si>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</si>
  <si>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</si>
  <si>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</si>
  <si>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</si>
  <si>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</si>
  <si>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</si>
  <si>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</si>
  <si>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</si>
  <si>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</si>
  <si>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</si>
  <si>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</si>
  <si>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</si>
  <si>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</si>
  <si>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</si>
  <si>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</si>
  <si>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</si>
  <si>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</si>
  <si>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</si>
  <si>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</si>
  <si>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</si>
  <si>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</si>
  <si>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</si>
  <si>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</si>
  <si>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</si>
  <si>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</si>
  <si>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</si>
  <si>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</si>
  <si>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</si>
  <si>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</si>
  <si>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</si>
  <si>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</si>
  <si>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</si>
  <si>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</si>
  <si>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</si>
  <si>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</si>
  <si>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</si>
  <si>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</si>
  <si>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</si>
  <si>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</si>
  <si>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</si>
  <si>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</si>
  <si>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</si>
  <si>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</si>
  <si>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</si>
  <si>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</si>
  <si>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</si>
  <si>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</si>
  <si>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</si>
  <si>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</si>
  <si>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</si>
  <si>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</si>
  <si>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</si>
  <si>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</si>
  <si>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</si>
  <si>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</si>
  <si>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</si>
  <si>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</si>
  <si>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</si>
  <si>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</si>
  <si>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</si>
  <si>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</si>
  <si>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</si>
  <si>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</si>
  <si>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</si>
  <si>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</si>
  <si>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</si>
  <si>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</si>
  <si>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</si>
  <si>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</si>
  <si>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</si>
  <si>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</si>
  <si>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</si>
  <si>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</si>
  <si>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</si>
  <si>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</si>
  <si>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</si>
  <si>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</si>
  <si>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</si>
  <si>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</si>
  <si>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</si>
  <si>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</si>
  <si>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</si>
  <si>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</si>
  <si>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</si>
  <si>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</si>
  <si>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</si>
  <si>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</si>
  <si>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</si>
  <si>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</si>
  <si>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</si>
  <si>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</si>
  <si>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</si>
  <si>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</si>
  <si>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</si>
  <si>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</si>
  <si>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</si>
  <si>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</si>
  <si>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</si>
  <si>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</si>
  <si>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</si>
  <si>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</si>
  <si>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</si>
  <si>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</si>
  <si>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</si>
  <si>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</si>
  <si>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</si>
  <si>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</si>
  <si>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</si>
  <si>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</si>
  <si>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</si>
  <si>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</si>
  <si>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</si>
  <si>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</si>
  <si>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</si>
  <si>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</si>
  <si>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</si>
  <si>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</si>
  <si>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</si>
  <si>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</si>
  <si>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</si>
  <si>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</si>
  <si>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</si>
  <si>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</si>
  <si>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</si>
  <si>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</si>
  <si>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</si>
  <si>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</si>
  <si>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</si>
  <si>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</si>
  <si>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</si>
  <si>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</si>
  <si>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</si>
  <si>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</si>
  <si>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</si>
  <si>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</si>
  <si>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</si>
  <si>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</si>
  <si>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</si>
  <si>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</si>
  <si>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</si>
  <si>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</si>
  <si>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</si>
  <si>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</si>
  <si>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</si>
  <si>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</si>
  <si>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</si>
  <si>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</si>
  <si>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</si>
  <si>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</si>
  <si>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</si>
  <si>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</si>
  <si>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</si>
  <si>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</si>
  <si>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</si>
  <si>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</si>
  <si>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</si>
  <si>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</si>
  <si>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</si>
  <si>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</si>
  <si>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</si>
  <si>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</si>
  <si>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</si>
  <si>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</si>
  <si>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</si>
  <si>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</si>
  <si>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</si>
  <si>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</si>
  <si>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</si>
  <si>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</si>
  <si>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</si>
  <si>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</si>
  <si>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</si>
  <si>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</si>
  <si>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</si>
  <si>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</si>
  <si>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</si>
  <si>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</si>
  <si>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</si>
  <si>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</si>
  <si>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</si>
  <si>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</si>
  <si>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</si>
  <si>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</si>
  <si>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</si>
  <si>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</si>
  <si>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</si>
  <si>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</si>
  <si>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</si>
  <si>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</si>
  <si>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</si>
  <si>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</si>
  <si>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</si>
  <si>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</si>
  <si>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</si>
  <si>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</si>
  <si>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</si>
  <si>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</si>
  <si>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</si>
  <si>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</si>
  <si>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</si>
  <si>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</si>
  <si>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</si>
  <si>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</si>
  <si>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</si>
  <si>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</si>
  <si>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</si>
  <si>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</si>
  <si>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</si>
  <si>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</si>
  <si>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</si>
  <si>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</si>
  <si>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</si>
  <si>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</si>
  <si>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</si>
  <si>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</si>
  <si>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</si>
  <si>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</si>
  <si>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</si>
  <si>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</si>
  <si>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</si>
  <si>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</si>
  <si>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</si>
  <si>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</si>
  <si>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</si>
  <si>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</si>
  <si>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</si>
  <si>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</si>
  <si>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</si>
  <si>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</si>
  <si>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</si>
  <si>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</si>
  <si>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</si>
  <si>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</si>
  <si>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</si>
  <si>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</si>
  <si>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</si>
  <si>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</si>
  <si>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</si>
  <si>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</si>
  <si>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</si>
  <si>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</si>
  <si>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</si>
  <si>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</si>
  <si>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</si>
  <si>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</si>
  <si>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</si>
  <si>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</si>
  <si>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</si>
  <si>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</si>
  <si>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</si>
  <si>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</si>
  <si>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</si>
  <si>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</si>
  <si>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</si>
  <si>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</si>
  <si>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</si>
  <si>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</si>
  <si>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</si>
  <si>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</si>
  <si>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</si>
  <si>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</si>
  <si>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</si>
  <si>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</si>
  <si>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</si>
  <si>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</si>
  <si>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</si>
  <si>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</si>
  <si>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</si>
  <si>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</si>
  <si>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</si>
  <si>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</si>
  <si>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</si>
  <si>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</si>
  <si>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</si>
  <si>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</si>
  <si>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</si>
  <si>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</si>
  <si>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</si>
  <si>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</si>
  <si>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</si>
  <si>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</si>
  <si>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</si>
  <si>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</si>
  <si>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</si>
  <si>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</si>
  <si>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</si>
  <si>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</si>
  <si>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</si>
  <si>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</si>
  <si>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</si>
  <si>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</si>
  <si>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</si>
  <si>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</si>
  <si>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</si>
  <si>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</si>
  <si>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</si>
  <si>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</si>
  <si>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</si>
  <si>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</si>
  <si>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</si>
  <si>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</si>
  <si>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</si>
  <si>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</si>
  <si>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</si>
  <si>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</si>
  <si>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</si>
  <si>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</si>
  <si>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</si>
  <si>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</si>
  <si>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</si>
  <si>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</si>
  <si>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</si>
  <si>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</si>
  <si>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</si>
  <si>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</si>
  <si>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</si>
  <si>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</si>
  <si>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</si>
  <si>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</si>
  <si>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</si>
  <si>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</si>
  <si>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</si>
  <si>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</si>
  <si>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</si>
  <si>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</si>
  <si>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</si>
  <si>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</si>
  <si>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</si>
  <si>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</si>
  <si>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</si>
  <si>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</si>
  <si>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</si>
  <si>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</si>
  <si>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</si>
  <si>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</si>
  <si>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</si>
  <si>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</si>
  <si>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</si>
  <si>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</si>
  <si>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</si>
  <si>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</si>
  <si>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</si>
  <si>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</si>
  <si>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</si>
  <si>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</si>
  <si>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</si>
  <si>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</si>
  <si>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</si>
  <si>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</si>
  <si>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</si>
  <si>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</si>
  <si>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</si>
  <si>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</si>
  <si>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</si>
  <si>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</si>
  <si>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</si>
  <si>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</si>
  <si>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</si>
  <si>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</si>
  <si>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</si>
  <si>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</si>
  <si>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</si>
  <si>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</si>
  <si>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</si>
  <si>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</si>
  <si>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</si>
  <si>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</si>
  <si>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</si>
  <si>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</si>
  <si>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</si>
  <si>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</si>
  <si>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</si>
  <si>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</si>
  <si>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</si>
  <si>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</si>
  <si>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</si>
  <si>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</si>
  <si>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</si>
  <si>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</si>
  <si>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</si>
  <si>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</si>
  <si>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</si>
  <si>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</si>
  <si>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</si>
  <si>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</si>
  <si>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</si>
  <si>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</si>
  <si>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</si>
  <si>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</si>
  <si>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</si>
  <si>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</si>
  <si>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</si>
  <si>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</si>
  <si>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</si>
  <si>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</si>
  <si>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</si>
  <si>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</si>
  <si>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</si>
  <si>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</si>
  <si>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</si>
  <si>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</si>
  <si>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</si>
  <si>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</si>
  <si>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</si>
  <si>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</si>
  <si>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</si>
  <si>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</si>
  <si>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</si>
  <si>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</si>
  <si>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</si>
  <si>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</si>
  <si>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</si>
  <si>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</si>
  <si>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</si>
  <si>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</si>
  <si>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</si>
  <si>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</si>
  <si>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</si>
  <si>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</si>
  <si>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</si>
  <si>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</si>
  <si>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</si>
  <si>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</si>
  <si>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</si>
  <si>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</si>
  <si>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</si>
  <si>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</si>
  <si>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</si>
  <si>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</si>
  <si>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</si>
  <si>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</si>
  <si>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</si>
  <si>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</si>
  <si>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</si>
  <si>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</si>
  <si>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</si>
  <si>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</si>
  <si>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</si>
  <si>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</si>
  <si>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</si>
  <si>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</si>
  <si>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</si>
  <si>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</si>
  <si>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</si>
  <si>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</si>
  <si>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</si>
  <si>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</si>
  <si>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</si>
  <si>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</si>
  <si>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</si>
  <si>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</si>
  <si>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</si>
  <si>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</si>
  <si>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</si>
  <si>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</si>
  <si>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</si>
  <si>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</si>
  <si>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</si>
  <si>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</si>
  <si>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</si>
  <si>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</si>
  <si>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</si>
  <si>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</si>
  <si>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</si>
  <si>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</si>
  <si>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</si>
  <si>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</si>
  <si>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</si>
  <si>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</si>
  <si>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</si>
  <si>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</si>
  <si>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</si>
  <si>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</si>
  <si>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</si>
  <si>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</si>
  <si>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</si>
  <si>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</si>
  <si>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</si>
  <si>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</si>
  <si>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</si>
  <si>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</si>
  <si>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</si>
  <si>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</si>
  <si>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</si>
  <si>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</si>
  <si>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</si>
  <si>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</si>
  <si>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</si>
  <si>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</si>
  <si>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</si>
  <si>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</si>
  <si>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</si>
  <si>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</si>
  <si>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</si>
  <si>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</si>
  <si>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</si>
  <si>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</si>
  <si>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</si>
  <si>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</si>
  <si>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</si>
  <si>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</si>
  <si>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</si>
  <si>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</si>
  <si>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</si>
  <si>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</si>
  <si>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</si>
  <si>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</si>
  <si>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</si>
  <si>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</si>
  <si>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</si>
  <si>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</si>
  <si>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</si>
  <si>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</si>
  <si>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</si>
  <si>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</si>
  <si>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</si>
  <si>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</si>
  <si>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</si>
  <si>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</si>
  <si>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</si>
  <si>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</si>
  <si>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</si>
  <si>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</si>
  <si>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</si>
  <si>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</si>
  <si>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</si>
  <si>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</si>
  <si>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</si>
  <si>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</si>
  <si>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</si>
  <si>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</si>
  <si>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</si>
  <si>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</si>
  <si>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</si>
  <si>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</si>
  <si>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</si>
  <si>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</si>
  <si>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</si>
  <si>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</si>
  <si>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</si>
  <si>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</si>
  <si>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</si>
  <si>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</si>
  <si>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</si>
  <si>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</si>
  <si>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</si>
  <si>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</si>
  <si>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</si>
  <si>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</si>
  <si>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</si>
  <si>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</si>
  <si>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</si>
  <si>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</si>
  <si>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</si>
  <si>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</si>
  <si>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</si>
  <si>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</si>
  <si>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</si>
  <si>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</si>
  <si>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</si>
  <si>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</si>
  <si>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</si>
  <si>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</si>
  <si>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</si>
  <si>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</si>
  <si>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</si>
  <si>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</si>
  <si>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</si>
  <si>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</si>
  <si>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</si>
  <si>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</si>
  <si>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</si>
  <si>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</si>
  <si>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</si>
  <si>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</si>
  <si>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</si>
  <si>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</si>
  <si>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</si>
  <si>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</si>
  <si>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</si>
  <si>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</si>
  <si>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</si>
  <si>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</si>
  <si>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</si>
  <si>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</si>
  <si>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</si>
  <si>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</si>
  <si>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</si>
  <si>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</si>
  <si>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</si>
  <si>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</si>
  <si>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</si>
  <si>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</si>
  <si>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</si>
  <si>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</si>
  <si>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</si>
  <si>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</si>
  <si>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</si>
  <si>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</si>
  <si>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</si>
  <si>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</si>
  <si>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</si>
  <si>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</si>
  <si>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</si>
  <si>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</si>
  <si>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</si>
  <si>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</si>
  <si>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</si>
  <si>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</si>
  <si>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</si>
  <si>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</si>
  <si>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</si>
  <si>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</si>
  <si>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</si>
  <si>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</si>
  <si>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</si>
  <si>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</si>
  <si>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</si>
  <si>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</si>
  <si>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</si>
  <si>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</si>
  <si>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</si>
  <si>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</si>
  <si>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</si>
  <si>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</si>
  <si>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</si>
  <si>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</si>
  <si>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</si>
  <si>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</si>
  <si>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</si>
  <si>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</si>
  <si>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</si>
  <si>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</si>
  <si>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</si>
  <si>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</si>
  <si>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</si>
  <si>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</si>
  <si>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</si>
  <si>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</si>
  <si>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</si>
  <si>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</si>
  <si>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</si>
  <si>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</si>
  <si>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</si>
  <si>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</si>
  <si>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</si>
  <si>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</si>
  <si>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</si>
  <si>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</si>
  <si>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</si>
  <si>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</si>
  <si>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</si>
  <si>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</si>
  <si>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</si>
  <si>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</si>
  <si>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</si>
  <si>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</si>
  <si>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</si>
  <si>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</si>
  <si>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</si>
  <si>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</si>
  <si>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</si>
  <si>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</si>
  <si>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</si>
  <si>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</si>
  <si>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</si>
  <si>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</si>
  <si>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</si>
  <si>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</si>
  <si>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</si>
  <si>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</si>
  <si>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</si>
  <si>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</si>
  <si>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</si>
  <si>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</si>
  <si>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</si>
  <si>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</si>
  <si>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</si>
  <si>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</si>
  <si>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</si>
  <si>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</si>
  <si>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</si>
  <si>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</si>
  <si>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</si>
  <si>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</si>
  <si>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</si>
  <si>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</si>
  <si>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</si>
  <si>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</si>
  <si>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</si>
  <si>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</si>
  <si>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</si>
  <si>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</si>
  <si>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</si>
  <si>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</si>
  <si>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</si>
  <si>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</si>
  <si>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</si>
  <si>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</si>
  <si>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</si>
  <si>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</si>
  <si>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</si>
  <si>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</si>
  <si>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</si>
  <si>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</si>
  <si>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</si>
  <si>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</si>
  <si>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</si>
  <si>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</si>
  <si>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</si>
  <si>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</si>
  <si>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</si>
  <si>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</si>
  <si>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</si>
  <si>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</si>
  <si>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</si>
  <si>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</si>
  <si>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</si>
  <si>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</si>
  <si>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</si>
  <si>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</si>
  <si>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</si>
  <si>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</si>
  <si>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</si>
  <si>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</si>
  <si>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</si>
  <si>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</si>
  <si>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</si>
  <si>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</si>
  <si>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</si>
  <si>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</si>
  <si>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</si>
  <si>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</si>
  <si>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</si>
  <si>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</si>
  <si>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</si>
  <si>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</si>
  <si>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</si>
  <si>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</si>
  <si>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</si>
  <si>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</si>
  <si>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</si>
  <si>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</si>
  <si>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</si>
  <si>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</si>
  <si>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</si>
  <si>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</si>
  <si>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</si>
  <si>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</si>
  <si>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</si>
  <si>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</si>
  <si>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</si>
  <si>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</si>
  <si>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</si>
  <si>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</si>
  <si>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</si>
  <si>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</si>
  <si>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</si>
  <si>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</si>
  <si>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</si>
  <si>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</si>
  <si>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</si>
  <si>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</si>
  <si>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</si>
  <si>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</si>
  <si>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</si>
  <si>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</si>
  <si>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</si>
  <si>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</si>
  <si>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</si>
  <si>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</si>
  <si>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</si>
  <si>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</si>
  <si>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</si>
  <si>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</si>
  <si>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</si>
  <si>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</si>
  <si>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</si>
  <si>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</si>
  <si>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</si>
  <si>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</si>
  <si>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</si>
  <si>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</si>
  <si>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</si>
  <si>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</si>
  <si>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</si>
  <si>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</si>
  <si>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</si>
  <si>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</si>
  <si>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</si>
  <si>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</si>
  <si>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</si>
  <si>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</si>
  <si>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</si>
  <si>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</si>
  <si>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</si>
  <si>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</si>
  <si>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</si>
  <si>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</si>
  <si>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</si>
  <si>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</si>
  <si>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</si>
  <si>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</si>
  <si>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</si>
  <si>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</si>
  <si>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</si>
  <si>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</si>
  <si>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</si>
  <si>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</si>
  <si>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</si>
  <si>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</si>
  <si>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</si>
  <si>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</si>
  <si>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</si>
  <si>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</si>
  <si>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</si>
  <si>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</si>
  <si>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</si>
  <si>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</si>
  <si>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</si>
  <si>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</si>
  <si>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</si>
  <si>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</si>
  <si>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</si>
  <si>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</si>
  <si>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</si>
  <si>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</si>
  <si>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</si>
  <si>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</si>
  <si>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</si>
  <si>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</si>
  <si>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</si>
  <si>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</si>
  <si>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</si>
  <si>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</si>
  <si>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</si>
  <si>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</si>
  <si>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</si>
  <si>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</si>
  <si>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</si>
  <si>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</si>
  <si>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</si>
  <si>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</si>
  <si>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</si>
  <si>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</si>
  <si>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</si>
  <si>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</si>
  <si>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</si>
  <si>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</si>
  <si>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</si>
  <si>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</si>
  <si>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</si>
  <si>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</si>
  <si>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</si>
  <si>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</si>
  <si>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</si>
  <si>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</si>
  <si>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</si>
  <si>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</si>
  <si>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</si>
  <si>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</si>
  <si>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</si>
  <si>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</si>
  <si>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</si>
  <si>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</si>
  <si>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</si>
  <si>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</si>
  <si>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</si>
  <si>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</si>
  <si>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</si>
  <si>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</si>
  <si>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</si>
  <si>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</si>
  <si>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</si>
  <si>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</si>
  <si>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</si>
  <si>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</si>
  <si>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</si>
  <si>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</si>
  <si>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</si>
  <si>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</si>
  <si>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</si>
  <si>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</si>
  <si>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</si>
  <si>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</si>
  <si>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</si>
  <si>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</si>
  <si>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</si>
  <si>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</si>
  <si>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</si>
  <si>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</si>
  <si>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</si>
  <si>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</si>
  <si>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</si>
  <si>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</si>
  <si>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</si>
  <si>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</si>
  <si>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</si>
  <si>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</si>
  <si>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</si>
  <si>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</si>
  <si>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</si>
  <si>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</si>
  <si>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</si>
  <si>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</si>
  <si>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</si>
  <si>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</si>
  <si>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</si>
  <si>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</si>
  <si>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</si>
  <si>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</si>
  <si>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</si>
  <si>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</si>
  <si>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</si>
  <si>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</si>
  <si>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</si>
  <si>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</si>
  <si>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</si>
  <si>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</si>
  <si>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</si>
  <si>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</si>
  <si>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</si>
  <si>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</si>
  <si>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</si>
  <si>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</si>
  <si>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</si>
  <si>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</si>
  <si>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</si>
  <si>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</si>
  <si>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</si>
  <si>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</si>
  <si>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</si>
  <si>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</si>
  <si>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</si>
  <si>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</si>
  <si>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</si>
  <si>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</si>
  <si>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</si>
  <si>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</si>
  <si>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</si>
  <si>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</si>
  <si>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</si>
  <si>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</si>
  <si>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</si>
  <si>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</si>
  <si>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</si>
  <si>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</si>
  <si>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</si>
  <si>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</si>
  <si>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</si>
  <si>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</si>
  <si>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</si>
  <si>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</si>
  <si>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</si>
  <si>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</si>
  <si>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</si>
  <si>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</si>
  <si>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</si>
  <si>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</si>
  <si>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</si>
  <si>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</si>
  <si>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</si>
  <si>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</si>
  <si>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</si>
  <si>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</si>
  <si>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</si>
  <si>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</si>
  <si>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</si>
  <si>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</si>
  <si>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</si>
  <si>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</si>
  <si>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</si>
  <si>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</si>
  <si>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</si>
  <si>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</si>
  <si>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</si>
  <si>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</si>
  <si>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</si>
  <si>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</si>
  <si>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</si>
  <si>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</si>
  <si>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</si>
  <si>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</si>
  <si>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</si>
  <si>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</si>
  <si>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</si>
  <si>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</si>
  <si>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</si>
  <si>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</si>
  <si>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</si>
  <si>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</si>
  <si>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</si>
  <si>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</si>
  <si>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</si>
  <si>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</si>
  <si>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</si>
  <si>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</si>
  <si>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</si>
  <si>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</si>
  <si>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</si>
  <si>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</si>
  <si>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</si>
  <si>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</si>
  <si>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</si>
  <si>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</si>
  <si>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</si>
  <si>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</si>
  <si>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</si>
  <si>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</si>
  <si>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</si>
  <si>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</si>
  <si>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</si>
  <si>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</si>
  <si>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</si>
  <si>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</si>
  <si>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</si>
  <si>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</si>
  <si>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</si>
  <si>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</si>
  <si>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</si>
  <si>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</si>
  <si>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</si>
  <si>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</si>
  <si>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</si>
  <si>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</si>
  <si>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</si>
  <si>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</si>
  <si>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</si>
  <si>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</si>
  <si>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</si>
  <si>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</si>
  <si>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</si>
  <si>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</si>
  <si>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</si>
  <si>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</si>
  <si>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</si>
  <si>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</si>
  <si>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</si>
  <si>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</si>
  <si>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</si>
  <si>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</si>
  <si>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</si>
  <si>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</si>
  <si>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</si>
  <si>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</si>
  <si>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</si>
  <si>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</si>
  <si>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</si>
  <si>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</si>
  <si>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</si>
  <si>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</si>
  <si>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</si>
  <si>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</si>
  <si>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</si>
  <si>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</si>
  <si>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</si>
  <si>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</si>
  <si>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</si>
  <si>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</si>
  <si>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</si>
  <si>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</si>
  <si>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</si>
  <si>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</si>
  <si>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</si>
  <si>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</si>
  <si>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</si>
  <si>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</si>
  <si>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</si>
  <si>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</si>
  <si>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</si>
  <si>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</si>
  <si>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</si>
  <si>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</si>
  <si>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</si>
  <si>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</si>
  <si>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</si>
  <si>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</si>
  <si>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</si>
  <si>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</si>
  <si>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</si>
  <si>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</si>
  <si>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</si>
  <si>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</si>
  <si>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</si>
  <si>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</si>
  <si>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</si>
  <si>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</si>
  <si>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</si>
  <si>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</si>
  <si>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</si>
  <si>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</si>
  <si>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</si>
  <si>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</si>
  <si>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</si>
  <si>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</si>
  <si>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</si>
  <si>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</si>
  <si>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</si>
  <si>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</si>
  <si>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</si>
  <si>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</si>
  <si>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</si>
  <si>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</si>
  <si>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</si>
  <si>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</si>
  <si>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</si>
  <si>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</si>
  <si>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</si>
  <si>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</si>
  <si>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</si>
  <si>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</si>
  <si>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</si>
  <si>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</si>
  <si>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</si>
  <si>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</si>
  <si>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</si>
  <si>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</si>
  <si>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</si>
  <si>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</si>
  <si>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</si>
  <si>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</si>
  <si>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</si>
  <si>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</si>
  <si>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</si>
  <si>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</si>
  <si>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</si>
  <si>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</si>
  <si>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</si>
  <si>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</si>
  <si>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</si>
  <si>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</si>
  <si>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</si>
  <si>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</si>
  <si>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</si>
  <si>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</si>
  <si>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</si>
  <si>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</si>
  <si>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</si>
  <si>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</si>
  <si>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</si>
  <si>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</si>
  <si>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</si>
  <si>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</si>
  <si>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</si>
  <si>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</si>
  <si>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</si>
  <si>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</si>
  <si>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</si>
  <si>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</si>
  <si>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</si>
  <si>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</si>
  <si>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</si>
  <si>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</si>
  <si>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</si>
  <si>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</si>
  <si>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</si>
  <si>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</si>
  <si>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</si>
  <si>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</si>
  <si>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</si>
  <si>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</si>
  <si>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</si>
  <si>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</si>
  <si>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</si>
  <si>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</si>
  <si>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</si>
  <si>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</si>
  <si>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</si>
  <si>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</si>
  <si>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</si>
  <si>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</si>
  <si>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</si>
  <si>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</si>
  <si>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</si>
  <si>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</si>
  <si>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</si>
  <si>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</si>
  <si>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</si>
  <si>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</si>
  <si>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</si>
  <si>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</si>
  <si>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</si>
  <si>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</si>
  <si>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</si>
  <si>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</si>
  <si>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</si>
  <si>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</si>
  <si>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</si>
  <si>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</si>
  <si>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</si>
  <si>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</si>
  <si>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</si>
  <si>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</si>
  <si>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</si>
  <si>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</si>
  <si>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</si>
  <si>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</si>
  <si>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</si>
  <si>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</si>
  <si>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</si>
  <si>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</si>
  <si>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</si>
  <si>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</si>
  <si>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</si>
  <si>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</si>
  <si>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</si>
  <si>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</si>
  <si>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</si>
  <si>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</si>
  <si>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</si>
  <si>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</si>
  <si>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</si>
  <si>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</si>
  <si>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</si>
  <si>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</si>
  <si>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</si>
  <si>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</si>
  <si>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</si>
  <si>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</si>
  <si>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</si>
  <si>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</si>
  <si>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</si>
  <si>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</si>
  <si>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</si>
  <si>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</si>
  <si>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</si>
  <si>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</si>
  <si>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</si>
  <si>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</si>
  <si>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</si>
  <si>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</si>
  <si>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</si>
  <si>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</si>
  <si>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</si>
  <si>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</si>
  <si>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</si>
  <si>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</si>
  <si>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</si>
  <si>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</si>
  <si>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</si>
  <si>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</si>
  <si>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</si>
  <si>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</si>
  <si>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</si>
  <si>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</si>
  <si>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</si>
  <si>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</si>
  <si>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</si>
  <si>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</si>
  <si>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</si>
  <si>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</si>
  <si>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</si>
  <si>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</si>
  <si>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</si>
  <si>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</si>
  <si>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</si>
  <si>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</si>
  <si>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</si>
  <si>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</si>
  <si>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</si>
  <si>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</si>
  <si>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</si>
  <si>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</si>
  <si>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</si>
  <si>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</si>
  <si>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</si>
  <si>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</si>
  <si>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</si>
  <si>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</si>
  <si>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</si>
  <si>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</si>
  <si>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</si>
  <si>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</si>
  <si>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</si>
  <si>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</si>
  <si>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</si>
  <si>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</si>
  <si>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</si>
  <si>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</si>
  <si>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</si>
  <si>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</si>
  <si>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</si>
  <si>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</si>
  <si>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</si>
  <si>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</si>
  <si>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</si>
  <si>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</si>
  <si>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</si>
  <si>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</si>
  <si>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</si>
  <si>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</si>
  <si>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</si>
  <si>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</si>
  <si>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</si>
  <si>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</si>
  <si>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</si>
  <si>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</si>
  <si>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</si>
  <si>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</si>
  <si>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</si>
  <si>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</si>
  <si>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</si>
  <si>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</si>
  <si>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</si>
  <si>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</si>
  <si>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</si>
  <si>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</si>
  <si>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</si>
  <si>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</si>
  <si>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</si>
  <si>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</si>
  <si>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</si>
  <si>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</si>
  <si>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</si>
  <si>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</si>
  <si>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</si>
  <si>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</si>
  <si>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</si>
  <si>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</si>
  <si>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</si>
  <si>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</si>
  <si>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</si>
  <si>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</si>
  <si>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</si>
  <si>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</si>
  <si>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</si>
  <si>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</si>
  <si>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</si>
  <si>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</si>
  <si>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</si>
  <si>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</si>
  <si>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</si>
  <si>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</si>
  <si>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</si>
  <si>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</si>
  <si>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</si>
  <si>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</si>
  <si>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</si>
  <si>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</si>
  <si>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</si>
  <si>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</si>
  <si>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</si>
  <si>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</si>
  <si>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</si>
  <si>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</si>
  <si>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</si>
  <si>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</si>
  <si>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</si>
  <si>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</si>
  <si>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</si>
  <si>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</si>
  <si>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</si>
  <si>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</si>
  <si>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</si>
  <si>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</si>
  <si>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</si>
  <si>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</si>
  <si>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</si>
  <si>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</si>
  <si>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</si>
  <si>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</si>
  <si>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</si>
  <si>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</si>
  <si>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</si>
  <si>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</si>
  <si>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</si>
  <si>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</si>
  <si>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</si>
  <si>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</si>
  <si>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</si>
  <si>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</si>
  <si>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</si>
  <si>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</si>
  <si>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</si>
  <si>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</si>
  <si>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</si>
  <si>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</si>
  <si>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</si>
  <si>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</si>
  <si>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</si>
  <si>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</si>
  <si>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</si>
  <si>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</si>
  <si>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</si>
  <si>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</si>
  <si>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</si>
  <si>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</si>
  <si>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</si>
  <si>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</si>
  <si>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</si>
  <si>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</si>
  <si>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</si>
  <si>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</si>
  <si>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</si>
  <si>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</si>
  <si>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</si>
  <si>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</si>
  <si>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</si>
  <si>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</si>
  <si>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</si>
  <si>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</si>
  <si>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</si>
  <si>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</si>
  <si>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</si>
  <si>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</si>
  <si>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</si>
  <si>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</si>
  <si>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</si>
  <si>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</si>
  <si>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</si>
  <si>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</si>
  <si>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</si>
  <si>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</si>
  <si>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</si>
  <si>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</si>
  <si>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</si>
  <si>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</si>
  <si>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</si>
  <si>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</si>
  <si>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</si>
  <si>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</si>
  <si>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</si>
  <si>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</si>
  <si>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</si>
  <si>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</si>
  <si>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</si>
  <si>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</si>
  <si>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</si>
  <si>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</si>
  <si>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</si>
  <si>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</si>
  <si>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</si>
  <si>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</si>
  <si>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</si>
  <si>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</si>
  <si>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</si>
  <si>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</si>
  <si>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</si>
  <si>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</si>
  <si>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</si>
  <si>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</si>
  <si>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</si>
  <si>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</si>
  <si>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</si>
  <si>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</si>
  <si>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</si>
  <si>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</si>
  <si>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</si>
  <si>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</si>
  <si>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</si>
  <si>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</si>
  <si>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</si>
  <si>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</si>
  <si>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</si>
  <si>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</si>
  <si>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</si>
  <si>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</si>
  <si>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</si>
  <si>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</si>
  <si>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</si>
  <si>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</si>
  <si>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</si>
  <si>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</si>
  <si>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</si>
  <si>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</si>
  <si>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</si>
  <si>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</si>
  <si>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</si>
  <si>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</si>
  <si>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</si>
  <si>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</si>
  <si>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</si>
  <si>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</si>
  <si>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</si>
  <si>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</si>
  <si>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</si>
  <si>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</si>
  <si>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</si>
  <si>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</si>
  <si>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</si>
  <si>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</si>
  <si>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</si>
  <si>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</si>
  <si>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</si>
  <si>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</si>
  <si>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</si>
  <si>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</si>
  <si>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</si>
  <si>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</si>
  <si>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</si>
  <si>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</si>
  <si>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</si>
  <si>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</si>
  <si>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</si>
  <si>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</si>
  <si>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</si>
  <si>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</si>
  <si>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</si>
  <si>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</si>
  <si>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</si>
  <si>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</si>
  <si>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</si>
  <si>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</si>
  <si>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</si>
  <si>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</si>
  <si>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</si>
  <si>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</si>
  <si>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</si>
  <si>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</si>
  <si>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</si>
  <si>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</si>
  <si>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</si>
  <si>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</si>
  <si>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</si>
  <si>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</si>
  <si>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</si>
  <si>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</si>
  <si>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</si>
  <si>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</si>
  <si>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</si>
  <si>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</si>
  <si>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</si>
  <si>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</si>
  <si>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</si>
  <si>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</si>
  <si>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</si>
  <si>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</si>
  <si>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</si>
  <si>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</si>
  <si>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</si>
  <si>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</si>
  <si>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</si>
  <si>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</si>
  <si>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</si>
  <si>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</si>
  <si>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</si>
  <si>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</si>
  <si>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</si>
  <si>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</si>
  <si>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</si>
  <si>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</si>
  <si>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</si>
  <si>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</si>
  <si>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</si>
  <si>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</si>
  <si>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</si>
  <si>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</si>
  <si>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</si>
  <si>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</si>
  <si>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</si>
  <si>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</si>
  <si>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</si>
  <si>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</si>
  <si>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</si>
  <si>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</si>
  <si>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</si>
  <si>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</si>
  <si>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</si>
  <si>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</si>
  <si>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</si>
  <si>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</si>
  <si>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</si>
  <si>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</si>
  <si>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</si>
  <si>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</si>
  <si>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</si>
  <si>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</si>
  <si>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</si>
  <si>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</si>
  <si>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</si>
  <si>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</si>
  <si>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</si>
  <si>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</si>
  <si>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</si>
  <si>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</si>
  <si>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</si>
  <si>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</si>
  <si>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</si>
  <si>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</si>
  <si>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</si>
  <si>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</si>
  <si>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</si>
  <si>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</si>
  <si>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</si>
  <si>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</si>
  <si>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</si>
  <si>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</si>
  <si>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</si>
  <si>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</si>
  <si>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</si>
  <si>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</si>
  <si>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</si>
  <si>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</si>
  <si>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</si>
  <si>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</si>
  <si>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</si>
  <si>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</si>
  <si>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</si>
  <si>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</si>
  <si>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</si>
  <si>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</si>
  <si>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</si>
  <si>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</si>
  <si>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</si>
  <si>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</si>
  <si>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</si>
  <si>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</si>
  <si>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</si>
  <si>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</si>
  <si>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</si>
  <si>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</si>
  <si>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</si>
  <si>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</si>
  <si>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</si>
  <si>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</si>
  <si>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</si>
  <si>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</si>
  <si>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</si>
  <si>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</si>
  <si>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</si>
  <si>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</si>
  <si>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</si>
  <si>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</si>
  <si>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</si>
  <si>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</si>
  <si>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</si>
  <si>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</si>
  <si>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</si>
  <si>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</si>
  <si>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</si>
  <si>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</si>
  <si>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</si>
  <si>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</si>
  <si>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</si>
  <si>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</si>
  <si>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</si>
  <si>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</si>
  <si>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</si>
  <si>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</si>
  <si>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</si>
  <si>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</si>
  <si>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</si>
  <si>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</si>
  <si>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</si>
  <si>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</si>
  <si>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</si>
  <si>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</si>
  <si>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</si>
  <si>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</si>
  <si>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</si>
  <si>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</si>
  <si>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</si>
  <si>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</si>
  <si>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</si>
  <si>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</si>
  <si>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</si>
  <si>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</si>
  <si>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</si>
  <si>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</si>
  <si>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</si>
  <si>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</si>
  <si>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</si>
  <si>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</si>
  <si>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</si>
  <si>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</si>
  <si>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</si>
  <si>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</si>
  <si>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</si>
  <si>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</si>
  <si>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</si>
  <si>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</si>
  <si>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</si>
  <si>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</si>
  <si>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</si>
  <si>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</si>
  <si>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</si>
  <si>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</si>
  <si>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</si>
  <si>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</si>
  <si>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</si>
  <si>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</si>
  <si>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</si>
  <si>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</si>
  <si>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</si>
  <si>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</si>
  <si>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</si>
  <si>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</si>
  <si>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</si>
  <si>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</si>
  <si>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</si>
  <si>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</si>
  <si>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</si>
  <si>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</si>
  <si>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</si>
  <si>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</si>
  <si>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</si>
  <si>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</si>
  <si>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</si>
  <si>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</si>
  <si>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</si>
  <si>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</si>
  <si>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</si>
  <si>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</si>
  <si>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</si>
  <si>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</si>
  <si>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</si>
  <si>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</si>
  <si>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</si>
  <si>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</si>
  <si>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</si>
  <si>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</si>
  <si>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</si>
  <si>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</si>
  <si>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</si>
  <si>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</si>
  <si>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</si>
  <si>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</si>
  <si>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</si>
  <si>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</si>
  <si>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</si>
  <si>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</si>
  <si>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</si>
  <si>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</si>
  <si>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</si>
  <si>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</si>
  <si>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</si>
  <si>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</si>
  <si>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</si>
  <si>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</si>
  <si>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</si>
  <si>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</si>
  <si>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</si>
  <si>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</si>
  <si>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</si>
  <si>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</si>
  <si>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</si>
  <si>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</si>
  <si>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</si>
  <si>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</si>
  <si>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</si>
  <si>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</si>
  <si>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</si>
  <si>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</si>
  <si>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</si>
  <si>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</si>
  <si>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</si>
  <si>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</si>
  <si>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</si>
  <si>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</si>
  <si>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</si>
  <si>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</si>
  <si>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</si>
  <si>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</si>
  <si>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</si>
  <si>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</si>
  <si>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</si>
  <si>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</si>
  <si>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</si>
  <si>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</si>
  <si>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</si>
  <si>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</si>
  <si>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</si>
  <si>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</si>
  <si>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</si>
  <si>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</si>
  <si>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</si>
  <si>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</si>
  <si>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</si>
  <si>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</si>
  <si>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</si>
  <si>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</si>
  <si>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</si>
  <si>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</si>
  <si>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</si>
  <si>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</si>
  <si>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</si>
  <si>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</si>
  <si>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</si>
  <si>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</si>
  <si>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</si>
  <si>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</si>
  <si>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</si>
  <si>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</si>
  <si>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</si>
  <si>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</si>
  <si>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</si>
  <si>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</si>
  <si>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</si>
  <si>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</si>
  <si>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</si>
  <si>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</si>
  <si>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</si>
  <si>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</si>
  <si>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</si>
  <si>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</si>
  <si>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</si>
  <si>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</si>
  <si>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</si>
  <si>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</si>
  <si>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</si>
  <si>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</si>
  <si>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</si>
  <si>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</si>
  <si>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</si>
  <si>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</si>
  <si>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</si>
  <si>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</si>
  <si>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</si>
  <si>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</si>
  <si>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</si>
  <si>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</si>
  <si>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</si>
  <si>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</si>
  <si>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</si>
  <si>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</si>
  <si>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</si>
  <si>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</si>
  <si>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</si>
  <si>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</si>
  <si>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</si>
  <si>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</si>
  <si>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</si>
  <si>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</si>
  <si>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</si>
  <si>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</si>
  <si>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</si>
  <si>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</si>
  <si>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</si>
  <si>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</si>
  <si>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</si>
  <si>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</si>
  <si>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</si>
  <si>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</si>
  <si>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</si>
  <si>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</si>
  <si>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</si>
  <si>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</si>
  <si>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</si>
  <si>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</si>
  <si>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</si>
  <si>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</si>
  <si>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</si>
  <si>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</si>
  <si>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</si>
  <si>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</si>
  <si>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</si>
  <si>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</si>
  <si>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</si>
  <si>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</si>
  <si>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</si>
  <si>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</si>
  <si>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</si>
  <si>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</si>
  <si>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</si>
  <si>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</si>
  <si>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</si>
  <si>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</si>
  <si>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</si>
  <si>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</si>
  <si>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</si>
  <si>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</si>
  <si>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</si>
  <si>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</si>
  <si>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</si>
  <si>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</si>
  <si>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</si>
  <si>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</si>
  <si>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</si>
  <si>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</si>
  <si>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</si>
  <si>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</si>
  <si>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</si>
  <si>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</si>
  <si>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</si>
  <si>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</si>
  <si>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</si>
  <si>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</si>
  <si>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</si>
  <si>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</si>
  <si>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</si>
  <si>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</si>
  <si>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</si>
  <si>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</si>
  <si>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</si>
  <si>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</si>
  <si>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</si>
  <si>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</si>
  <si>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</si>
  <si>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</si>
  <si>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</si>
  <si>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</si>
  <si>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</si>
  <si>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</si>
  <si>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</si>
  <si>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</si>
  <si>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</si>
  <si>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</si>
  <si>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</si>
  <si>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</si>
  <si>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</si>
  <si>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</si>
  <si>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</si>
  <si>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</si>
  <si>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</si>
  <si>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</si>
  <si>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</si>
  <si>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</si>
  <si>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</si>
  <si>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</si>
  <si>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</si>
  <si>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</si>
  <si>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</si>
  <si>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</si>
  <si>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</si>
  <si>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</si>
  <si>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</si>
  <si>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</si>
  <si>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</si>
  <si>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</si>
  <si>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</si>
  <si>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</si>
  <si>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</si>
  <si>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</si>
  <si>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</si>
  <si>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</si>
  <si>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</si>
  <si>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</si>
  <si>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</si>
  <si>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</si>
  <si>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</si>
  <si>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</si>
  <si>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</si>
  <si>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</si>
  <si>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</si>
  <si>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</si>
  <si>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</si>
  <si>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</si>
  <si>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</si>
  <si>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</si>
  <si>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</si>
  <si>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</si>
  <si>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</si>
  <si>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</si>
  <si>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</si>
  <si>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</si>
  <si>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</si>
  <si>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</si>
  <si>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</si>
  <si>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</si>
  <si>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</si>
  <si>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</si>
  <si>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</si>
  <si>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</si>
  <si>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</si>
  <si>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</si>
  <si>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</si>
  <si>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</si>
  <si>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</si>
  <si>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</si>
  <si>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</si>
  <si>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</si>
  <si>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</si>
  <si>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</si>
  <si>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</si>
  <si>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</si>
  <si>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</si>
  <si>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</si>
  <si>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</si>
  <si>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</si>
  <si>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</si>
  <si>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</si>
  <si>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</si>
  <si>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</si>
  <si>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</si>
  <si>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</si>
  <si>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</si>
  <si>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</si>
  <si>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</si>
  <si>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</si>
  <si>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</si>
  <si>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</si>
  <si>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</si>
  <si>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</si>
  <si>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</si>
  <si>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</si>
  <si>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</si>
  <si>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</si>
  <si>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</si>
  <si>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</si>
  <si>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</si>
  <si>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</si>
  <si>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</si>
  <si>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</si>
  <si>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</si>
  <si>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</si>
  <si>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</si>
  <si>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</si>
  <si>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</si>
  <si>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</si>
  <si>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</si>
  <si>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</si>
  <si>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</si>
  <si>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</si>
  <si>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</si>
  <si>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</si>
  <si>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</si>
  <si>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</si>
  <si>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</si>
  <si>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</si>
  <si>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</si>
  <si>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</si>
  <si>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</si>
  <si>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</si>
  <si>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</si>
  <si>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</si>
  <si>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</si>
  <si>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</si>
  <si>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</si>
  <si>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</si>
  <si>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</si>
  <si>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</si>
  <si>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</si>
  <si>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</si>
  <si>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</si>
  <si>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</si>
  <si>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</si>
  <si>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</si>
  <si>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</si>
  <si>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</si>
  <si>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</si>
  <si>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</si>
  <si>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</si>
  <si>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</si>
  <si>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</si>
  <si>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</si>
  <si>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</si>
  <si>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</si>
  <si>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</si>
  <si>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</si>
  <si>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</si>
  <si>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</si>
  <si>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</si>
  <si>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</si>
  <si>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</si>
  <si>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</si>
  <si>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</si>
  <si>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</si>
  <si>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</si>
  <si>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</si>
  <si>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</si>
  <si>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</si>
  <si>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</si>
  <si>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</si>
  <si>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</si>
  <si>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</si>
  <si>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</si>
  <si>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</si>
  <si>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</si>
  <si>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</si>
  <si>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</si>
  <si>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</si>
  <si>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</si>
  <si>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</si>
  <si>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</si>
  <si>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</si>
  <si>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</si>
  <si>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</si>
  <si>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</si>
  <si>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</si>
  <si>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</si>
  <si>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</si>
  <si>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</si>
  <si>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</si>
  <si>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</si>
  <si>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</si>
  <si>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</si>
  <si>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</si>
  <si>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</si>
  <si>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</si>
  <si>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</si>
  <si>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</si>
  <si>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</si>
  <si>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</si>
  <si>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</si>
  <si>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</si>
  <si>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</si>
  <si>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</si>
  <si>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</si>
  <si>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</si>
  <si>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</si>
  <si>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</si>
  <si>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</si>
  <si>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</si>
  <si>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</si>
  <si>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</si>
  <si>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</si>
  <si>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</si>
  <si>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</si>
  <si>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</si>
  <si>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</si>
  <si>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</si>
  <si>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</si>
  <si>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</si>
  <si>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</si>
  <si>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</si>
  <si>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</si>
  <si>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</si>
  <si>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</si>
  <si>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</si>
  <si>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</si>
  <si>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</si>
  <si>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</si>
  <si>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</si>
  <si>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</si>
  <si>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</si>
  <si>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</si>
  <si>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</si>
  <si>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</si>
  <si>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</si>
  <si>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</si>
  <si>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</si>
  <si>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</si>
  <si>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</si>
  <si>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</si>
  <si>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</si>
  <si>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</si>
  <si>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</si>
  <si>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</si>
  <si>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</si>
  <si>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</si>
  <si>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</si>
  <si>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</si>
  <si>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</si>
  <si>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</si>
  <si>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</si>
  <si>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</si>
  <si>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</si>
  <si>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</si>
  <si>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</si>
  <si>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</si>
  <si>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</si>
  <si>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</si>
  <si>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</si>
  <si>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</si>
  <si>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</si>
  <si>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</si>
  <si>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</si>
  <si>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</si>
  <si>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</si>
  <si>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</si>
  <si>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</si>
  <si>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</si>
  <si>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</si>
  <si>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</si>
  <si>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</si>
  <si>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</si>
  <si>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</si>
  <si>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</si>
  <si>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</si>
  <si>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</si>
  <si>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</si>
  <si>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</si>
  <si>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</si>
  <si>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</si>
  <si>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</si>
  <si>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</si>
  <si>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</si>
  <si>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</si>
  <si>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</si>
  <si>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</si>
  <si>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</si>
  <si>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</si>
  <si>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</si>
  <si>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</si>
  <si>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</si>
  <si>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</si>
  <si>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</si>
  <si>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</si>
  <si>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</si>
  <si>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</si>
  <si>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</si>
  <si>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</si>
  <si>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</si>
  <si>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</si>
  <si>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</si>
  <si>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</si>
  <si>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</si>
  <si>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</si>
  <si>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</si>
  <si>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</si>
  <si>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</si>
  <si>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</si>
  <si>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</si>
  <si>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</si>
  <si>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</si>
  <si>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</si>
  <si>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</si>
  <si>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</si>
  <si>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</si>
  <si>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</si>
  <si>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</si>
  <si>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</si>
  <si>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</si>
  <si>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</si>
  <si>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</si>
  <si>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</si>
  <si>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</si>
  <si>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</si>
  <si>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</si>
  <si>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</si>
  <si>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</si>
  <si>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</si>
  <si>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</si>
  <si>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</si>
  <si>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</si>
  <si>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</si>
  <si>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</si>
  <si>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</si>
  <si>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</si>
  <si>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</si>
  <si>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</si>
  <si>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</si>
  <si>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</si>
  <si>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</si>
  <si>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</si>
  <si>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</si>
  <si>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</si>
  <si>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</si>
  <si>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</si>
  <si>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</si>
  <si>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</si>
  <si>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</si>
  <si>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</si>
  <si>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</si>
  <si>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</si>
  <si>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</si>
  <si>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</si>
  <si>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</si>
  <si>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</si>
  <si>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</si>
  <si>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</si>
  <si>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</si>
  <si>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</si>
  <si>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</si>
  <si>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</si>
  <si>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</si>
  <si>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</si>
  <si>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</si>
  <si>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</si>
  <si>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</si>
  <si>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</si>
  <si>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</si>
  <si>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</si>
  <si>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</si>
  <si>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</si>
  <si>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</si>
  <si>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</si>
  <si>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</si>
  <si>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</si>
  <si>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</si>
  <si>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</si>
  <si>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</si>
  <si>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</si>
  <si>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</si>
  <si>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</si>
  <si>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</si>
  <si>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</si>
  <si>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</si>
  <si>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</si>
  <si>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</si>
  <si>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</si>
  <si>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</si>
  <si>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</si>
  <si>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</si>
  <si>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</si>
  <si>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</si>
  <si>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</si>
  <si>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</si>
  <si>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</si>
  <si>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</si>
  <si>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</si>
  <si>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</si>
  <si>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</si>
  <si>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</si>
  <si>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</si>
  <si>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</si>
  <si>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</si>
  <si>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</si>
  <si>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</si>
  <si>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</si>
  <si>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</si>
  <si>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</si>
  <si>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</si>
  <si>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</si>
  <si>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</si>
  <si>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</si>
  <si>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</si>
  <si>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</si>
  <si>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</si>
  <si>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</si>
  <si>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</si>
  <si>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</si>
  <si>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</si>
  <si>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</si>
  <si>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</si>
  <si>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</si>
  <si>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</si>
  <si>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</si>
  <si>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</si>
  <si>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</si>
  <si>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</si>
  <si>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</si>
  <si>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</si>
  <si>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</si>
  <si>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</si>
  <si>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</si>
  <si>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</si>
  <si>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</si>
  <si>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</si>
  <si>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</si>
  <si>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</si>
  <si>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</si>
  <si>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</si>
  <si>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</si>
  <si>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</si>
  <si>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</si>
  <si>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</si>
  <si>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</si>
  <si>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</si>
  <si>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</si>
  <si>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</si>
  <si>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</si>
  <si>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</si>
  <si>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</si>
  <si>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</si>
  <si>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</si>
  <si>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</si>
  <si>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</si>
  <si>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</si>
  <si>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</si>
  <si>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</si>
  <si>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</si>
  <si>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</si>
  <si>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</si>
  <si>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</si>
  <si>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</si>
  <si>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</si>
  <si>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</si>
  <si>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</si>
  <si>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</si>
  <si>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</si>
  <si>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</si>
  <si>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</si>
  <si>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</si>
  <si>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</si>
  <si>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</si>
  <si>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</si>
  <si>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</si>
  <si>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</si>
  <si>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</si>
  <si>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</si>
  <si>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</si>
  <si>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</si>
  <si>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</si>
  <si>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</si>
  <si>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</si>
  <si>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</si>
  <si>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</si>
  <si>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</si>
  <si>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</si>
  <si>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</si>
  <si>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</si>
  <si>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</si>
  <si>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</si>
  <si>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</si>
  <si>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</si>
  <si>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</si>
  <si>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</si>
  <si>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</si>
  <si>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</si>
  <si>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</si>
  <si>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</si>
  <si>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</si>
  <si>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</si>
  <si>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</si>
  <si>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</si>
  <si>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</si>
  <si>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</si>
  <si>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</si>
  <si>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</si>
  <si>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</si>
  <si>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</si>
  <si>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</si>
  <si>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</si>
  <si>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</si>
  <si>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</si>
  <si>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</si>
  <si>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</si>
  <si>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</si>
  <si>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</si>
  <si>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</si>
  <si>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</si>
  <si>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</si>
  <si>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</si>
  <si>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</si>
  <si>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</si>
  <si>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</si>
  <si>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</si>
  <si>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</si>
  <si>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</si>
  <si>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</si>
  <si>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</si>
  <si>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</si>
  <si>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</si>
  <si>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</si>
  <si>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</si>
  <si>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</si>
  <si>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</si>
  <si>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</si>
  <si>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</si>
  <si>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</si>
  <si>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</si>
  <si>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</si>
  <si>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</si>
  <si>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</si>
  <si>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</si>
  <si>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</si>
  <si>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</si>
  <si>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</si>
  <si>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</si>
  <si>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</si>
  <si>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</si>
  <si>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</si>
  <si>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</si>
  <si>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</si>
  <si>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</si>
  <si>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</si>
  <si>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</si>
  <si>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</si>
  <si>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</si>
  <si>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</si>
  <si>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</si>
  <si>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</si>
  <si>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</si>
  <si>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</si>
  <si>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</si>
  <si>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</si>
  <si>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</si>
  <si>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</si>
  <si>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</si>
  <si>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</si>
  <si>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</si>
  <si>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</si>
  <si>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</si>
  <si>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</si>
  <si>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</si>
  <si>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</si>
  <si>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</si>
  <si>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</si>
  <si>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</si>
  <si>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</si>
  <si>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</si>
  <si>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</si>
  <si>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</si>
  <si>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</si>
  <si>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</si>
  <si>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</si>
  <si>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</si>
  <si>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</si>
  <si>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</si>
  <si>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</si>
  <si>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</si>
  <si>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</si>
  <si>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</si>
  <si>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</si>
  <si>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</si>
  <si>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</si>
  <si>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</si>
  <si>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</si>
  <si>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</si>
  <si>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</si>
  <si>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</si>
  <si>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</si>
  <si>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</si>
  <si>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</si>
  <si>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</si>
  <si>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</si>
  <si>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</si>
  <si>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</si>
  <si>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</si>
  <si>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</si>
  <si>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</si>
  <si>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</si>
  <si>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</si>
  <si>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</si>
  <si>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</si>
  <si>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</si>
  <si>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</si>
  <si>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</si>
  <si>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</si>
  <si>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</si>
  <si>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</si>
  <si>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</si>
  <si>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</si>
  <si>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</si>
  <si>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</si>
  <si>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</si>
  <si>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</si>
  <si>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</si>
  <si>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</si>
  <si>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</si>
  <si>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</si>
  <si>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</si>
  <si>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</si>
  <si>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</si>
  <si>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</si>
  <si>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</si>
  <si>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</si>
  <si>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</si>
  <si>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</si>
  <si>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</si>
  <si>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</si>
  <si>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</si>
  <si>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</si>
  <si>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</si>
  <si>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</si>
  <si>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</si>
  <si>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</si>
  <si>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</si>
  <si>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</si>
  <si>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</si>
  <si>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</si>
  <si>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</si>
  <si>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</si>
  <si>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</si>
  <si>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</si>
  <si>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</si>
  <si>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</si>
  <si>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</si>
  <si>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</si>
  <si>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</si>
  <si>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</si>
  <si>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</si>
  <si>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</si>
  <si>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</si>
  <si>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</si>
  <si>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</si>
  <si>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</si>
  <si>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</si>
  <si>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</si>
  <si>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</si>
  <si>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</si>
  <si>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</si>
  <si>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</si>
  <si>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</si>
  <si>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</si>
  <si>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</si>
  <si>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</si>
  <si>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</si>
  <si>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</si>
  <si>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</si>
  <si>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</si>
  <si>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</si>
  <si>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</si>
  <si>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</si>
  <si>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</si>
  <si>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</si>
  <si>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</si>
  <si>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</si>
  <si>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</si>
  <si>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</si>
  <si>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</si>
  <si>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</si>
  <si>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</si>
  <si>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</si>
  <si>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</si>
  <si>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</si>
  <si>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</si>
  <si>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</si>
  <si>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</si>
  <si>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</si>
  <si>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</si>
  <si>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</si>
  <si>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</si>
  <si>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</si>
  <si>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</si>
  <si>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</si>
  <si>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</si>
  <si>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</si>
  <si>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</si>
  <si>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</si>
  <si>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</si>
  <si>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</si>
  <si>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</si>
  <si>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</si>
  <si>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</si>
  <si>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</si>
  <si>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</si>
  <si>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</si>
  <si>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</si>
  <si>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</si>
  <si>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</si>
  <si>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</si>
  <si>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</si>
  <si>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</si>
  <si>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</si>
  <si>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</si>
  <si>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</si>
  <si>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</si>
  <si>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</si>
  <si>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</si>
  <si>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</si>
  <si>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</si>
  <si>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</si>
  <si>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</si>
  <si>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</si>
  <si>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</si>
  <si>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</si>
  <si>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</si>
  <si>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</si>
  <si>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</si>
  <si>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</si>
  <si>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</si>
  <si>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</si>
  <si>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</si>
  <si>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</si>
  <si>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</si>
  <si>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</si>
  <si>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</si>
  <si>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</si>
  <si>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</si>
  <si>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</si>
  <si>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</si>
  <si>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</si>
  <si>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</si>
  <si>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</si>
  <si>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</si>
  <si>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</si>
  <si>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</si>
  <si>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</si>
  <si>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</si>
  <si>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</si>
  <si>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</si>
  <si>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</si>
  <si>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</si>
  <si>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</si>
  <si>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</si>
  <si>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</si>
  <si>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</si>
  <si>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</si>
  <si>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</si>
  <si>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</si>
  <si>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</si>
  <si>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</si>
  <si>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</si>
  <si>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</si>
  <si>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</si>
  <si>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</si>
  <si>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</si>
  <si>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</si>
  <si>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</si>
  <si>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</si>
  <si>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</si>
  <si>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</si>
  <si>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</si>
  <si>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</si>
  <si>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</si>
  <si>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</si>
  <si>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</si>
  <si>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</si>
  <si>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</si>
  <si>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</si>
  <si>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</si>
  <si>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</si>
  <si>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</si>
  <si>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</si>
  <si>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</si>
  <si>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</si>
  <si>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</si>
  <si>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</si>
  <si>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</si>
  <si>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</si>
  <si>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</si>
  <si>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</si>
  <si>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</si>
  <si>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</si>
  <si>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</si>
  <si>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</si>
  <si>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</si>
  <si>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</si>
  <si>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</si>
  <si>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</si>
  <si>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</si>
  <si>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</si>
  <si>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</si>
  <si>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</si>
  <si>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</si>
  <si>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</si>
  <si>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</si>
  <si>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</si>
  <si>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</si>
  <si>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</si>
  <si>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</si>
  <si>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</si>
  <si>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</si>
  <si>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</si>
  <si>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</si>
  <si>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</si>
  <si>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</si>
  <si>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</si>
  <si>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</si>
  <si>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</si>
  <si>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</si>
  <si>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</si>
  <si>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</si>
  <si>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</si>
  <si>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</si>
  <si>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</si>
  <si>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</si>
  <si>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</si>
  <si>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</si>
  <si>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</si>
  <si>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</si>
  <si>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</si>
  <si>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</si>
  <si>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</si>
  <si>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</si>
  <si>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</si>
  <si>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</si>
  <si>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</si>
  <si>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</si>
  <si>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</si>
  <si>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</si>
  <si>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</si>
  <si>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</si>
  <si>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</si>
  <si>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</si>
  <si>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</si>
  <si>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</si>
  <si>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</si>
  <si>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</si>
  <si>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</si>
  <si>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</si>
  <si>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</si>
  <si>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</si>
  <si>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</si>
  <si>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</si>
  <si>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</si>
  <si>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</si>
  <si>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</si>
  <si>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</si>
  <si>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</si>
  <si>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</si>
  <si>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</si>
  <si>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</si>
  <si>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</si>
  <si>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</si>
  <si>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</si>
  <si>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</si>
  <si>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</si>
  <si>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</si>
  <si>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</si>
  <si>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</si>
  <si>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</si>
  <si>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</si>
  <si>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</si>
  <si>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</si>
  <si>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</si>
  <si>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</si>
  <si>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</si>
  <si>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</si>
  <si>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</si>
  <si>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</si>
  <si>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</si>
  <si>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</si>
  <si>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</si>
  <si>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</si>
  <si>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</si>
  <si>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</si>
  <si>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</si>
  <si>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</si>
  <si>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</si>
  <si>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</si>
  <si>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</si>
  <si>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</si>
  <si>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</si>
  <si>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</si>
  <si>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</si>
  <si>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</si>
  <si>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</si>
  <si>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</si>
  <si>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</si>
  <si>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</si>
  <si>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</si>
  <si>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</si>
  <si>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</si>
  <si>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</si>
  <si>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</si>
  <si>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</si>
  <si>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</si>
  <si>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</si>
  <si>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</si>
  <si>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</si>
  <si>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</si>
  <si>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</si>
  <si>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</si>
  <si>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</si>
  <si>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</si>
  <si>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</si>
  <si>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</si>
  <si>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</si>
  <si>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</si>
  <si>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</si>
  <si>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</si>
  <si>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</si>
  <si>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</si>
  <si>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</si>
  <si>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</si>
  <si>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</si>
  <si>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</si>
  <si>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</si>
  <si>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</si>
  <si>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</si>
  <si>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</si>
  <si>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</si>
  <si>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</si>
  <si>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</si>
  <si>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</si>
  <si>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</si>
  <si>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</si>
  <si>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</si>
  <si>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</si>
  <si>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</si>
  <si>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</si>
  <si>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</si>
  <si>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</si>
  <si>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</si>
  <si>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</si>
  <si>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</si>
  <si>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</si>
  <si>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</si>
  <si>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</si>
  <si>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</si>
  <si>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</si>
  <si>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</si>
  <si>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</si>
  <si>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</si>
  <si>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</si>
  <si>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</si>
  <si>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</si>
  <si>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</si>
  <si>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</si>
  <si>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</si>
  <si>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</si>
  <si>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</si>
  <si>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</si>
  <si>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</si>
  <si>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</si>
  <si>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</si>
  <si>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</si>
  <si>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</si>
  <si>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</si>
  <si>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</si>
  <si>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</si>
  <si>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</si>
  <si>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</si>
  <si>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</si>
  <si>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</si>
  <si>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</si>
  <si>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</si>
  <si>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</si>
  <si>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</si>
  <si>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</si>
  <si>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</si>
  <si>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</si>
  <si>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</si>
  <si>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</si>
  <si>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</si>
  <si>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</si>
  <si>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</si>
  <si>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</si>
  <si>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</si>
  <si>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</si>
  <si>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</si>
  <si>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</si>
  <si>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</si>
  <si>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</si>
  <si>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</si>
  <si>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</si>
  <si>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</si>
  <si>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</si>
  <si>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</si>
  <si>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</si>
  <si>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</si>
  <si>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</si>
  <si>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</si>
  <si>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</si>
  <si>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</si>
  <si>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</si>
  <si>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</si>
  <si>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</si>
  <si>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</si>
  <si>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</si>
  <si>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</si>
  <si>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</si>
  <si>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</si>
  <si>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</si>
  <si>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</si>
  <si>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</si>
  <si>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</si>
  <si>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</si>
  <si>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</si>
  <si>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</si>
  <si>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</si>
  <si>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</si>
  <si>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</si>
  <si>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</si>
  <si>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</si>
  <si>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</si>
  <si>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</si>
  <si>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</si>
  <si>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</si>
  <si>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</si>
  <si>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</si>
  <si>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</si>
  <si>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</si>
  <si>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</si>
  <si>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</si>
  <si>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</si>
  <si>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</si>
  <si>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</si>
  <si>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</si>
  <si>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</si>
  <si>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</si>
  <si>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</si>
  <si>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</si>
  <si>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</si>
  <si>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</si>
  <si>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</si>
  <si>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</si>
  <si>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</si>
  <si>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</si>
  <si>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</si>
  <si>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</si>
  <si>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</si>
  <si>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</si>
  <si>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</si>
  <si>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</si>
  <si>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</si>
  <si>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</si>
  <si>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</si>
  <si>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</si>
  <si>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</si>
  <si>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</si>
  <si>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</si>
  <si>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</si>
  <si>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</si>
  <si>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</si>
  <si>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</si>
  <si>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</si>
  <si>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</si>
  <si>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</si>
  <si>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</si>
  <si>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</si>
  <si>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</si>
  <si>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</si>
  <si>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</si>
  <si>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</si>
  <si>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</si>
  <si>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</si>
  <si>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</si>
  <si>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</si>
  <si>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</si>
  <si>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</si>
  <si>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</si>
  <si>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</si>
  <si>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</si>
  <si>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</si>
  <si>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</si>
  <si>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</si>
  <si>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</si>
  <si>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</si>
  <si>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</si>
  <si>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</si>
  <si>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</si>
  <si>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</si>
  <si>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</si>
  <si>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</si>
  <si>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</si>
  <si>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</si>
  <si>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</si>
  <si>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</si>
  <si>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</si>
  <si>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</si>
  <si>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</si>
  <si>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</si>
  <si>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</si>
  <si>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</si>
  <si>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</si>
  <si>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</si>
  <si>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</si>
  <si>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</si>
  <si>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</si>
  <si>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</si>
  <si>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</si>
  <si>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</si>
  <si>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</si>
  <si>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</si>
  <si>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</si>
  <si>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</si>
  <si>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</si>
  <si>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</si>
  <si>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</si>
  <si>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</si>
  <si>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</si>
  <si>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</si>
  <si>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</si>
  <si>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</si>
  <si>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</si>
  <si>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</si>
  <si>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</si>
  <si>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</si>
  <si>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</si>
  <si>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</si>
  <si>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</si>
  <si>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</si>
  <si>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</si>
  <si>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</si>
  <si>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</si>
  <si>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</si>
  <si>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</si>
  <si>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</si>
  <si>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</si>
  <si>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</si>
  <si>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</si>
  <si>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</si>
  <si>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</si>
  <si>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</si>
  <si>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</si>
  <si>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</si>
  <si>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</si>
  <si>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</si>
  <si>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</si>
  <si>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</si>
  <si>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</si>
  <si>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</si>
  <si>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</si>
  <si>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</si>
  <si>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</si>
  <si>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</si>
  <si>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</si>
  <si>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</si>
  <si>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</si>
  <si>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</si>
  <si>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</si>
  <si>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</si>
  <si>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</si>
  <si>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</si>
  <si>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</si>
  <si>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</si>
  <si>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</si>
  <si>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</si>
  <si>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</si>
  <si>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</si>
  <si>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</si>
  <si>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</si>
  <si>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</si>
  <si>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</si>
  <si>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</si>
  <si>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</si>
  <si>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</si>
  <si>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</si>
  <si>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</si>
  <si>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</si>
  <si>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</si>
  <si>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</si>
  <si>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</si>
  <si>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</si>
  <si>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</si>
  <si>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</si>
  <si>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</si>
  <si>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</si>
  <si>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</si>
  <si>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</si>
  <si>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</si>
  <si>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</si>
  <si>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</si>
  <si>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</si>
  <si>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</si>
  <si>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</si>
  <si>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</si>
  <si>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</si>
  <si>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</si>
  <si>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</si>
  <si>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</si>
  <si>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</si>
  <si>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</si>
  <si>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</si>
  <si>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</si>
  <si>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</si>
  <si>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</si>
  <si>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</si>
  <si>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</si>
  <si>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</si>
  <si>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</si>
  <si>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</si>
  <si>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</si>
  <si>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</si>
  <si>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</si>
  <si>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</si>
  <si>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</si>
  <si>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</si>
  <si>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</si>
  <si>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</si>
  <si>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</si>
  <si>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</si>
  <si>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</si>
  <si>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</si>
  <si>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</si>
  <si>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</si>
  <si>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</si>
  <si>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</si>
  <si>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</si>
  <si>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</si>
  <si>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</si>
  <si>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</si>
  <si>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</si>
  <si>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</si>
  <si>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</si>
  <si>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</si>
  <si>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</si>
  <si>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</si>
  <si>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</si>
  <si>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</si>
  <si>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</si>
  <si>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</si>
  <si>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</si>
  <si>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</si>
  <si>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</si>
  <si>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</si>
  <si>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</si>
  <si>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</si>
  <si>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</si>
  <si>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</si>
  <si>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</si>
  <si>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</si>
  <si>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</si>
  <si>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</si>
  <si>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</si>
  <si>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</si>
  <si>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</si>
  <si>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</si>
  <si>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</si>
  <si>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</si>
  <si>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</si>
  <si>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</si>
  <si>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</si>
  <si>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</si>
  <si>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</si>
  <si>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</si>
  <si>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</si>
  <si>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</si>
  <si>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</si>
  <si>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</si>
  <si>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</si>
  <si>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</si>
  <si>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</si>
  <si>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</si>
  <si>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</si>
  <si>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</si>
  <si>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</si>
  <si>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</si>
  <si>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</si>
  <si>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</si>
  <si>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</si>
  <si>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</si>
  <si>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</si>
  <si>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</si>
  <si>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</si>
  <si>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</si>
  <si>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</si>
  <si>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</si>
  <si>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</si>
  <si>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</si>
  <si>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</si>
  <si>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</si>
  <si>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</si>
  <si>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</si>
  <si>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</si>
  <si>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</si>
  <si>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</si>
  <si>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</si>
  <si>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</si>
  <si>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</si>
  <si>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</si>
  <si>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</si>
  <si>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</si>
  <si>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</si>
  <si>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</si>
  <si>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</si>
  <si>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</si>
  <si>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</si>
  <si>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</si>
  <si>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</si>
  <si>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</si>
  <si>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</si>
  <si>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</si>
  <si>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</si>
  <si>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</si>
  <si>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</si>
  <si>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</si>
  <si>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</si>
  <si>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</si>
  <si>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</si>
  <si>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</si>
  <si>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</si>
  <si>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</si>
  <si>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</si>
  <si>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</si>
  <si>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</si>
  <si>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</si>
  <si>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</si>
  <si>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</si>
  <si>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</si>
  <si>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</si>
  <si>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</si>
  <si>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</si>
  <si>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</si>
  <si>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</si>
  <si>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</si>
  <si>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</si>
  <si>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</si>
  <si>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</si>
  <si>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</si>
  <si>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</si>
  <si>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</si>
  <si>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</si>
  <si>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</si>
  <si>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</si>
  <si>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</si>
  <si>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</si>
  <si>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</si>
  <si>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</si>
  <si>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</si>
  <si>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</si>
  <si>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</si>
  <si>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</si>
  <si>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</si>
  <si>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</si>
  <si>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</si>
  <si>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</si>
  <si>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</si>
  <si>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</si>
  <si>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</si>
  <si>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</si>
  <si>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</si>
  <si>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</si>
  <si>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</si>
  <si>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</si>
  <si>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</si>
  <si>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</si>
  <si>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</si>
  <si>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</si>
  <si>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</si>
  <si>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</si>
  <si>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</si>
  <si>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</si>
  <si>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</si>
  <si>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</si>
  <si>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</si>
  <si>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</si>
  <si>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</si>
  <si>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</si>
  <si>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</si>
  <si>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</si>
  <si>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</si>
  <si>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</si>
  <si>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</si>
  <si>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</si>
  <si>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</si>
  <si>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</si>
  <si>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</si>
  <si>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</si>
  <si>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</si>
  <si>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</si>
  <si>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</si>
  <si>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</si>
  <si>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</si>
  <si>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</si>
  <si>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</si>
  <si>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</si>
  <si>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</si>
  <si>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</si>
  <si>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</si>
  <si>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</si>
  <si>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</si>
  <si>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</si>
  <si>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</si>
  <si>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</si>
  <si>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</si>
  <si>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</si>
  <si>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</si>
  <si>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</si>
  <si>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</si>
  <si>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</si>
  <si>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</si>
  <si>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</si>
  <si>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</si>
  <si>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</si>
  <si>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</si>
  <si>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</si>
  <si>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</si>
  <si>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</si>
  <si>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</si>
  <si>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</si>
  <si>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</si>
  <si>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</si>
  <si>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</si>
  <si>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</si>
  <si>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</si>
  <si>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</si>
  <si>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</si>
  <si>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</si>
  <si>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</si>
  <si>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</si>
  <si>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</si>
  <si>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</si>
  <si>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</si>
  <si>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</si>
  <si>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</si>
  <si>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</si>
  <si>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</si>
  <si>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</si>
  <si>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</si>
  <si>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</si>
  <si>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</si>
  <si>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</si>
  <si>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</si>
  <si>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</si>
  <si>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</si>
  <si>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</si>
  <si>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</si>
  <si>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</si>
  <si>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</si>
  <si>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</si>
  <si>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</si>
  <si>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</si>
  <si>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</si>
  <si>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</si>
  <si>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</si>
  <si>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</si>
  <si>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</si>
  <si>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</si>
  <si>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</si>
  <si>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</si>
  <si>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</si>
  <si>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</si>
  <si>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</si>
  <si>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</si>
  <si>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</si>
  <si>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</si>
  <si>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</si>
  <si>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</si>
  <si>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</si>
  <si>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</si>
  <si>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</si>
  <si>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</si>
  <si>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</si>
  <si>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</si>
  <si>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</si>
  <si>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</si>
  <si>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</si>
  <si>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</si>
  <si>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</si>
  <si>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</si>
  <si>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</si>
  <si>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</si>
  <si>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</si>
  <si>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</si>
  <si>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</si>
  <si>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</si>
  <si>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</si>
  <si>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</si>
  <si>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</si>
  <si>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</si>
  <si>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</si>
  <si>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</si>
  <si>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</si>
  <si>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</si>
  <si>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</si>
  <si>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</si>
  <si>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</si>
  <si>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</si>
  <si>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</si>
  <si>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</si>
  <si>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</si>
  <si>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</si>
  <si>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</si>
  <si>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</si>
  <si>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</si>
  <si>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</si>
  <si>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</si>
  <si>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</si>
  <si>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</si>
  <si>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</si>
  <si>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</si>
  <si>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</si>
  <si>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</si>
  <si>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</si>
  <si>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</si>
  <si>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</si>
  <si>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</si>
  <si>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</si>
  <si>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</si>
  <si>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</si>
  <si>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</si>
  <si>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</si>
  <si>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</si>
  <si>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</si>
  <si>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</si>
  <si>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</si>
  <si>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</si>
  <si>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</si>
  <si>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</si>
  <si>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</si>
  <si>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</si>
  <si>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</si>
  <si>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</si>
  <si>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</si>
  <si>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</si>
  <si>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</si>
  <si>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</si>
  <si>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</si>
  <si>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</si>
  <si>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</si>
  <si>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</si>
  <si>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</si>
  <si>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</si>
  <si>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</si>
  <si>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</si>
  <si>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</si>
  <si>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</si>
  <si>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</si>
  <si>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</si>
  <si>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</si>
  <si>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</si>
  <si>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</si>
  <si>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</si>
  <si>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</si>
  <si>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</si>
  <si>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</si>
  <si>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</si>
  <si>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</si>
  <si>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</si>
  <si>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</si>
  <si>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</si>
  <si>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</si>
  <si>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</si>
  <si>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</si>
  <si>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</si>
  <si>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</si>
  <si>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</si>
  <si>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</si>
  <si>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</si>
  <si>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</si>
  <si>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</si>
  <si>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</si>
  <si>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</si>
  <si>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</si>
  <si>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</si>
  <si>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</si>
  <si>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</si>
  <si>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</si>
  <si>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</si>
  <si>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</si>
  <si>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</si>
  <si>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</si>
  <si>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</si>
  <si>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</si>
  <si>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</si>
  <si>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</si>
  <si>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</si>
  <si>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</si>
  <si>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</si>
  <si>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</si>
  <si>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</si>
  <si>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</si>
  <si>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</si>
  <si>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</si>
  <si>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</si>
  <si>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</si>
  <si>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</si>
  <si>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</si>
  <si>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</si>
  <si>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</si>
  <si>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</si>
  <si>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</si>
  <si>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</si>
  <si>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</si>
  <si>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</si>
  <si>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</si>
  <si>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</si>
  <si>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</si>
  <si>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</si>
  <si>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</si>
  <si>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</si>
  <si>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</si>
  <si>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</si>
  <si>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</si>
  <si>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</si>
  <si>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</si>
  <si>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</si>
  <si>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</si>
  <si>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</si>
  <si>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</si>
  <si>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</si>
  <si>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</si>
  <si>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</si>
  <si>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</si>
  <si>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</si>
  <si>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</si>
  <si>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</si>
  <si>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</si>
  <si>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</si>
  <si>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</si>
  <si>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</si>
  <si>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</si>
  <si>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</si>
  <si>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</si>
  <si>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</si>
  <si>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</si>
  <si>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</si>
  <si>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</si>
  <si>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</si>
  <si>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</si>
  <si>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</si>
  <si>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</si>
  <si>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</si>
  <si>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</si>
  <si>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</si>
  <si>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</si>
  <si>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</si>
  <si>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</si>
  <si>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</si>
  <si>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</si>
  <si>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</si>
  <si>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</si>
  <si>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</si>
  <si>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</si>
  <si>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</si>
  <si>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</si>
  <si>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</si>
  <si>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</si>
  <si>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</si>
  <si>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</si>
  <si>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</si>
  <si>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</si>
  <si>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</si>
  <si>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</si>
  <si>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</si>
  <si>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</si>
  <si>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</si>
  <si>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</si>
  <si>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</si>
  <si>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</si>
  <si>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</si>
  <si>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</si>
  <si>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</si>
  <si>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</si>
  <si>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</si>
  <si>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</si>
  <si>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</si>
  <si>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</si>
  <si>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</si>
  <si>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</si>
  <si>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</si>
  <si>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</si>
  <si>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</si>
  <si>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</si>
  <si>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</si>
  <si>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</si>
  <si>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</si>
  <si>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</si>
  <si>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</si>
  <si>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</si>
  <si>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</si>
  <si>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</si>
  <si>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</si>
  <si>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</si>
  <si>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</si>
  <si>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</si>
  <si>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</si>
  <si>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</si>
  <si>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</si>
  <si>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</si>
  <si>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</si>
  <si>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</si>
  <si>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</si>
  <si>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</si>
  <si>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</si>
  <si>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</si>
  <si>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</si>
  <si>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</si>
  <si>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</si>
  <si>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</si>
  <si>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</si>
  <si>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</si>
  <si>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</si>
  <si>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</si>
  <si>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</si>
  <si>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</si>
  <si>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</si>
  <si>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</si>
  <si>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</si>
  <si>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</si>
  <si>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</si>
  <si>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</si>
  <si>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</si>
  <si>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</si>
  <si>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</si>
  <si>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</si>
  <si>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</si>
  <si>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</si>
  <si>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</si>
  <si>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</si>
  <si>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</si>
  <si>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</si>
  <si>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</si>
  <si>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</si>
  <si>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</si>
  <si>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</si>
  <si>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</si>
  <si>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</si>
  <si>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</si>
  <si>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</si>
  <si>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</si>
  <si>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</si>
  <si>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</si>
  <si>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</si>
  <si>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</si>
  <si>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</si>
  <si>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</si>
  <si>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</si>
  <si>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</si>
  <si>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</si>
  <si>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</si>
  <si>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</si>
  <si>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</si>
  <si>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</si>
  <si>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</si>
  <si>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</si>
  <si>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</si>
  <si>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</si>
  <si>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</si>
  <si>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</si>
  <si>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</si>
  <si>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</si>
  <si>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</si>
  <si>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</si>
  <si>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</si>
  <si>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</si>
  <si>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</si>
  <si>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</si>
  <si>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</si>
  <si>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</si>
  <si>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</si>
  <si>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</si>
  <si>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</si>
  <si>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</si>
  <si>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</si>
  <si>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</si>
  <si>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</si>
  <si>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</si>
  <si>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</si>
  <si>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</si>
  <si>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</si>
  <si>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</si>
  <si>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</si>
  <si>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</si>
  <si>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</si>
  <si>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</si>
  <si>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</si>
  <si>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</si>
  <si>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</si>
  <si>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</si>
  <si>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</si>
  <si>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</si>
  <si>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</si>
  <si>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</si>
  <si>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</si>
  <si>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</si>
  <si>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</si>
  <si>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</si>
  <si>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</si>
  <si>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</si>
  <si>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</si>
  <si>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</si>
  <si>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</si>
  <si>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</si>
  <si>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</si>
  <si>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</si>
  <si>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</si>
  <si>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</si>
  <si>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</si>
  <si>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</si>
  <si>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</si>
  <si>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</si>
  <si>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</si>
  <si>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</si>
  <si>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</si>
  <si>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</si>
  <si>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</si>
  <si>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</si>
  <si>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</si>
  <si>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</si>
  <si>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</si>
  <si>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</si>
  <si>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</si>
  <si>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</si>
  <si>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</si>
  <si>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</si>
  <si>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</si>
  <si>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</si>
  <si>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</si>
  <si>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</si>
  <si>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</si>
  <si>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</si>
  <si>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</si>
  <si>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</si>
  <si>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</si>
  <si>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</si>
  <si>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</si>
  <si>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</si>
  <si>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</si>
  <si>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</si>
  <si>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</si>
  <si>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</si>
  <si>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</si>
  <si>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</si>
  <si>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</si>
  <si>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</si>
  <si>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</si>
  <si>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</si>
  <si>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</si>
  <si>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</si>
  <si>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</si>
  <si>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</si>
  <si>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</si>
  <si>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</si>
  <si>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</si>
  <si>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</si>
  <si>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</si>
  <si>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</si>
  <si>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</si>
  <si>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</si>
  <si>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</si>
  <si>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</si>
  <si>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</si>
  <si>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</si>
  <si>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</si>
  <si>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</si>
  <si>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</si>
  <si>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</si>
  <si>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</si>
  <si>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</si>
  <si>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</si>
  <si>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</si>
  <si>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</si>
  <si>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</si>
  <si>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</si>
  <si>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</si>
  <si>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</si>
  <si>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</si>
  <si>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</si>
  <si>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</si>
  <si>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</si>
  <si>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</si>
  <si>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</si>
  <si>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</si>
  <si>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</si>
  <si>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</si>
  <si>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</si>
  <si>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</si>
  <si>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</si>
  <si>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</si>
  <si>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</si>
  <si>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</si>
  <si>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</si>
  <si>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</si>
  <si>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</si>
  <si>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</si>
  <si>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</si>
  <si>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</si>
  <si>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</si>
  <si>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</si>
  <si>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</si>
  <si>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</si>
  <si>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</si>
  <si>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</si>
  <si>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</si>
  <si>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</si>
  <si>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</si>
  <si>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</si>
  <si>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</si>
  <si>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</si>
  <si>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</si>
  <si>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</si>
  <si>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</si>
  <si>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</si>
  <si>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</si>
  <si>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</si>
  <si>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</si>
  <si>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</si>
  <si>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</si>
  <si>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</si>
  <si>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</si>
  <si>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</si>
  <si>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</si>
  <si>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</si>
  <si>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</si>
  <si>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</si>
  <si>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</si>
  <si>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</si>
  <si>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</si>
  <si>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</si>
  <si>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</si>
  <si>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</si>
  <si>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</si>
  <si>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</si>
  <si>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</si>
  <si>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</si>
  <si>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</si>
  <si>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</si>
  <si>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</si>
  <si>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</si>
  <si>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</si>
  <si>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</si>
  <si>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</si>
  <si>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</si>
  <si>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</si>
  <si>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</si>
  <si>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</si>
  <si>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</si>
  <si>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</si>
  <si>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</si>
  <si>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</si>
  <si>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</si>
  <si>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</si>
  <si>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</si>
  <si>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</si>
  <si>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</si>
  <si>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</si>
  <si>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</si>
  <si>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</si>
  <si>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</si>
  <si>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</si>
  <si>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</si>
  <si>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</si>
  <si>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</si>
  <si>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</si>
  <si>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</si>
  <si>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</si>
  <si>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</si>
  <si>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</si>
  <si>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</si>
  <si>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</si>
  <si>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</si>
  <si>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</si>
  <si>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</si>
  <si>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</si>
  <si>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</si>
  <si>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</si>
  <si>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</si>
  <si>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</si>
  <si>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</si>
  <si>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</si>
  <si>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</si>
  <si>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</si>
  <si>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</si>
  <si>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</si>
  <si>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</si>
  <si>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</si>
  <si>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</si>
  <si>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</si>
  <si>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</si>
  <si>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</si>
  <si>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</si>
  <si>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</si>
  <si>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</si>
  <si>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</si>
  <si>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</si>
  <si>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</si>
  <si>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</si>
  <si>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</si>
  <si>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</si>
  <si>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</si>
  <si>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</si>
  <si>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</si>
  <si>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</si>
  <si>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</si>
  <si>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</si>
  <si>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</si>
  <si>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</si>
  <si>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</si>
  <si>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</si>
  <si>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</si>
  <si>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</si>
  <si>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</si>
  <si>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</si>
  <si>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</si>
  <si>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</si>
  <si>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</si>
  <si>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</si>
  <si>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</si>
  <si>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</si>
  <si>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</si>
  <si>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</si>
  <si>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</si>
  <si>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</si>
  <si>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</si>
  <si>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</si>
  <si>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</si>
  <si>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</si>
  <si>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</si>
  <si>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</si>
  <si>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</si>
  <si>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</si>
  <si>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</si>
  <si>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</si>
  <si>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</si>
  <si>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</si>
  <si>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</si>
  <si>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</si>
  <si>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</si>
  <si>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</si>
  <si>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</si>
  <si>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</si>
  <si>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</si>
  <si>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</si>
  <si>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</si>
  <si>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</si>
  <si>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</si>
  <si>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</si>
  <si>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</si>
  <si>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</si>
  <si>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</si>
  <si>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</si>
  <si>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</si>
  <si>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</si>
  <si>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</si>
  <si>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</si>
  <si>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</si>
  <si>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</si>
  <si>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</si>
  <si>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</si>
  <si>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</si>
  <si>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</si>
  <si>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</si>
  <si>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</si>
  <si>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</si>
  <si>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</si>
  <si>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</si>
  <si>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</si>
  <si>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</si>
  <si>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</si>
  <si>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</si>
  <si>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</si>
  <si>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</si>
  <si>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</si>
  <si>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</si>
  <si>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</si>
  <si>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</si>
  <si>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</si>
  <si>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</si>
  <si>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</si>
  <si>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</si>
  <si>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</si>
  <si>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</si>
  <si>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</si>
  <si>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</si>
  <si>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</si>
  <si>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</si>
  <si>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</si>
  <si>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</si>
  <si>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</si>
  <si>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</si>
  <si>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</si>
  <si>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</si>
  <si>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</si>
  <si>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</si>
  <si>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</si>
  <si>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</si>
  <si>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</si>
  <si>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</si>
  <si>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</si>
  <si>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</si>
  <si>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</si>
  <si>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</si>
  <si>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</si>
  <si>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</si>
  <si>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</si>
  <si>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</si>
  <si>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</si>
  <si>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</si>
  <si>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</si>
  <si>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</si>
  <si>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</si>
  <si>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</si>
  <si>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</si>
  <si>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</si>
  <si>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</si>
  <si>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</si>
  <si>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</si>
  <si>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</si>
  <si>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</si>
  <si>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</si>
  <si>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</si>
  <si>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</si>
  <si>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</si>
  <si>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</si>
  <si>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</si>
  <si>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</si>
  <si>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</si>
  <si>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</si>
  <si>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</si>
  <si>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</si>
  <si>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</si>
  <si>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</si>
  <si>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</si>
  <si>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</si>
  <si>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</si>
  <si>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</si>
  <si>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</si>
  <si>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</si>
  <si>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</si>
  <si>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</si>
  <si>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</si>
  <si>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</si>
  <si>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</si>
  <si>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</si>
  <si>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</si>
  <si>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</si>
  <si>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</si>
  <si>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</si>
  <si>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</si>
  <si>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</si>
  <si>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</si>
  <si>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</si>
  <si>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</si>
  <si>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</si>
  <si>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</si>
  <si>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</si>
  <si>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</si>
  <si>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</si>
  <si>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</si>
  <si>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</si>
  <si>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</si>
  <si>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</si>
  <si>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</si>
  <si>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</si>
  <si>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</si>
  <si>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</si>
  <si>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</si>
  <si>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</si>
  <si>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</si>
  <si>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</si>
  <si>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</si>
  <si>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</si>
  <si>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</si>
  <si>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</si>
  <si>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</si>
  <si>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</si>
  <si>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</si>
  <si>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</si>
  <si>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</si>
  <si>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</si>
  <si>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</si>
  <si>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</si>
  <si>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</si>
  <si>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</si>
  <si>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</si>
  <si>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</si>
  <si>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</si>
  <si>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</si>
  <si>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</si>
  <si>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</si>
  <si>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</si>
  <si>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</si>
  <si>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</si>
  <si>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</si>
  <si>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</si>
  <si>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</si>
  <si>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</si>
  <si>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</si>
  <si>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</si>
  <si>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</si>
  <si>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</si>
  <si>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</si>
  <si>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</si>
  <si>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</si>
  <si>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</si>
  <si>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</si>
  <si>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</si>
  <si>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</si>
  <si>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</si>
  <si>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</si>
  <si>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</si>
  <si>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</si>
  <si>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</si>
  <si>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</si>
  <si>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</si>
  <si>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</si>
  <si>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</si>
  <si>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</si>
  <si>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</si>
  <si>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</si>
  <si>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</si>
  <si>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</si>
  <si>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</si>
  <si>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</si>
  <si>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</si>
  <si>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</si>
  <si>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</si>
  <si>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</si>
  <si>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</si>
  <si>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</si>
  <si>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</si>
  <si>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</si>
  <si>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</si>
  <si>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</si>
  <si>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</si>
  <si>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</si>
  <si>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</si>
  <si>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</si>
  <si>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</si>
  <si>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</si>
  <si>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</si>
  <si>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</si>
  <si>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</si>
  <si>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</si>
  <si>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</si>
  <si>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</si>
  <si>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</si>
  <si>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</si>
  <si>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</si>
  <si>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</si>
  <si>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</si>
  <si>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</si>
  <si>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</si>
  <si>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</si>
  <si>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</si>
  <si>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</si>
  <si>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</si>
  <si>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</si>
  <si>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</si>
  <si>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</si>
  <si>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</si>
  <si>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</si>
  <si>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</si>
  <si>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</si>
  <si>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</si>
  <si>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</si>
  <si>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</si>
  <si>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</si>
  <si>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</si>
  <si>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</si>
  <si>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</si>
  <si>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</si>
  <si>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</si>
  <si>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</si>
  <si>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</si>
  <si>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</si>
  <si>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</si>
  <si>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</si>
  <si>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</si>
  <si>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</si>
  <si>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</si>
  <si>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</si>
  <si>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</si>
  <si>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</si>
  <si>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</si>
  <si>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</si>
  <si>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</si>
  <si>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</si>
  <si>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</si>
  <si>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</si>
  <si>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</si>
  <si>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</si>
  <si>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</si>
  <si>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</si>
  <si>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</si>
  <si>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</si>
  <si>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</si>
  <si>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</si>
  <si>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</si>
  <si>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</si>
  <si>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</si>
  <si>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</si>
  <si>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</si>
  <si>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</si>
  <si>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</si>
  <si>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</si>
  <si>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</si>
  <si>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</si>
  <si>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</si>
  <si>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</si>
  <si>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</si>
  <si>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</si>
  <si>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</si>
  <si>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</si>
  <si>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</si>
  <si>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</si>
  <si>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</si>
  <si>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</si>
  <si>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</si>
  <si>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</si>
  <si>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</si>
  <si>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</si>
  <si>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</si>
  <si>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</si>
  <si>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</si>
  <si>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</si>
  <si>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</si>
  <si>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</si>
  <si>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</si>
  <si>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</si>
  <si>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</si>
  <si>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</si>
  <si>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</si>
  <si>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</si>
  <si>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</si>
  <si>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</si>
  <si>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</si>
  <si>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</si>
  <si>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</si>
  <si>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</si>
  <si>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</si>
  <si>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</si>
  <si>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</si>
  <si>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</si>
  <si>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</si>
  <si>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</si>
  <si>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</si>
  <si>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</si>
  <si>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</si>
  <si>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</si>
  <si>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</si>
  <si>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</si>
  <si>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</si>
  <si>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</si>
  <si>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</si>
  <si>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</si>
  <si>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</si>
  <si>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</si>
  <si>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</si>
  <si>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</si>
  <si>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</si>
  <si>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</si>
  <si>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</si>
  <si>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</si>
  <si>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</si>
  <si>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</si>
  <si>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</si>
  <si>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</si>
  <si>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</si>
  <si>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</si>
  <si>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</si>
  <si>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</si>
  <si>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</si>
  <si>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</si>
  <si>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</si>
  <si>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</si>
  <si>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</si>
  <si>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</si>
  <si>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</si>
  <si>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</si>
  <si>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</si>
  <si>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</si>
  <si>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</si>
  <si>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</si>
  <si>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</si>
  <si>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</si>
  <si>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</si>
  <si>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</si>
  <si>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</si>
  <si>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</si>
  <si>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</si>
  <si>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</si>
  <si>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</si>
  <si>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</si>
  <si>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</si>
  <si>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</si>
  <si>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</si>
  <si>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</si>
  <si>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</si>
  <si>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</si>
  <si>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</si>
  <si>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</si>
  <si>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</si>
  <si>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</si>
  <si>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</si>
  <si>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</si>
  <si>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</si>
  <si>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</si>
  <si>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</si>
  <si>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</si>
  <si>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</si>
  <si>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</si>
  <si>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</si>
  <si>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</si>
  <si>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</si>
  <si>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</si>
  <si>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</si>
  <si>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</si>
  <si>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</si>
  <si>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</si>
  <si>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</si>
  <si>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</si>
  <si>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</si>
  <si>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</si>
  <si>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</si>
  <si>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</si>
  <si>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</si>
  <si>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</si>
  <si>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</si>
  <si>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</si>
  <si>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</si>
  <si>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</si>
  <si>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</si>
  <si>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</si>
  <si>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</si>
  <si>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</si>
  <si>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</si>
  <si>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</si>
  <si>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</si>
  <si>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</si>
  <si>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</si>
  <si>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</si>
  <si>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</si>
  <si>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</si>
  <si>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</si>
  <si>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</si>
  <si>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</si>
  <si>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</si>
  <si>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</si>
  <si>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</si>
  <si>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</si>
  <si>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</si>
  <si>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</si>
  <si>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</si>
  <si>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</si>
  <si>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</si>
  <si>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</si>
  <si>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</si>
  <si>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</si>
  <si>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</si>
  <si>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</si>
  <si>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</si>
  <si>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</si>
  <si>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</si>
  <si>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</si>
  <si>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</si>
  <si>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</si>
  <si>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</si>
  <si>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</si>
  <si>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</si>
  <si>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</si>
  <si>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</si>
  <si>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</si>
  <si>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</si>
  <si>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</si>
  <si>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</si>
  <si>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</si>
  <si>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</si>
  <si>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</si>
  <si>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</si>
  <si>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</si>
  <si>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</si>
  <si>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</si>
  <si>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</si>
  <si>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</si>
  <si>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</si>
  <si>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</si>
  <si>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</si>
  <si>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</si>
  <si>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</si>
  <si>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</si>
  <si>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</si>
  <si>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</si>
  <si>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</si>
  <si>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</si>
  <si>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</si>
  <si>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</si>
  <si>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</si>
  <si>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</si>
  <si>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</si>
  <si>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</si>
  <si>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</si>
  <si>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</si>
  <si>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</si>
  <si>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</si>
  <si>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</si>
  <si>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</si>
  <si>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</si>
  <si>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</si>
  <si>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</si>
  <si>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</si>
  <si>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</si>
  <si>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</si>
  <si>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</si>
  <si>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</si>
  <si>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</si>
  <si>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</si>
  <si>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</si>
  <si>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</si>
  <si>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</si>
  <si>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</si>
  <si>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</si>
  <si>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</si>
  <si>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</si>
  <si>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</si>
  <si>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</si>
  <si>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</si>
  <si>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</si>
  <si>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</si>
  <si>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</si>
  <si>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</si>
  <si>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</si>
  <si>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</si>
  <si>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</si>
  <si>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</si>
  <si>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</si>
  <si>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</si>
  <si>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</si>
  <si>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</si>
  <si>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</si>
  <si>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</si>
  <si>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</si>
  <si>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</si>
  <si>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</si>
  <si>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</si>
  <si>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</si>
  <si>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</si>
  <si>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</si>
  <si>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</si>
  <si>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</si>
  <si>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</si>
  <si>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</si>
  <si>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</si>
  <si>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</si>
  <si>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</si>
  <si>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</si>
  <si>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</si>
  <si>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</si>
  <si>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</si>
  <si>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</si>
  <si>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</si>
  <si>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</si>
  <si>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</si>
  <si>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</si>
  <si>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</si>
  <si>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</si>
  <si>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</si>
  <si>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</si>
  <si>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</si>
  <si>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</si>
  <si>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</si>
  <si>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</si>
  <si>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</si>
  <si>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</si>
  <si>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</si>
  <si>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</si>
  <si>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</si>
  <si>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</si>
  <si>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</si>
  <si>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</si>
  <si>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</si>
  <si>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</si>
  <si>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</si>
  <si>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</si>
  <si>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</si>
  <si>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</si>
  <si>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</si>
  <si>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</si>
  <si>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</si>
  <si>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</si>
  <si>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</si>
  <si>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</si>
  <si>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</si>
  <si>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</si>
  <si>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</si>
  <si>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</si>
  <si>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</si>
  <si>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</si>
  <si>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</si>
  <si>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</si>
  <si>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</si>
  <si>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</si>
  <si>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</si>
  <si>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</si>
  <si>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</si>
  <si>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</si>
  <si>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</si>
  <si>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</si>
  <si>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</si>
  <si>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</si>
  <si>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</si>
  <si>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</si>
  <si>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</si>
  <si>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</si>
  <si>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</si>
  <si>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</si>
  <si>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</si>
  <si>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</si>
  <si>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</si>
  <si>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</si>
  <si>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</si>
  <si>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</si>
  <si>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</si>
  <si>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</si>
  <si>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</si>
  <si>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</si>
  <si>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</si>
  <si>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</si>
  <si>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</si>
  <si>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</si>
  <si>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</si>
  <si>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</si>
  <si>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</si>
  <si>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</si>
  <si>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</si>
  <si>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</si>
  <si>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</si>
  <si>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</si>
  <si>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</si>
  <si>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</si>
  <si>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</si>
  <si>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</si>
  <si>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</si>
  <si>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</si>
  <si>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</si>
  <si>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</si>
  <si>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</si>
  <si>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</si>
  <si>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</si>
  <si>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</si>
  <si>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</si>
  <si>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</si>
  <si>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</si>
  <si>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</si>
  <si>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</si>
  <si>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</si>
  <si>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</si>
  <si>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</si>
  <si>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</si>
  <si>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</si>
  <si>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</si>
  <si>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</si>
  <si>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</si>
  <si>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</si>
  <si>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</si>
  <si>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</si>
  <si>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</si>
  <si>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</si>
  <si>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</si>
  <si>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</si>
  <si>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</si>
  <si>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</si>
  <si>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</si>
  <si>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</si>
  <si>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</si>
  <si>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</si>
  <si>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</si>
  <si>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</si>
  <si>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</si>
  <si>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</si>
  <si>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</si>
  <si>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</si>
  <si>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</si>
  <si>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</si>
  <si>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</si>
  <si>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</si>
  <si>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</si>
  <si>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</si>
  <si>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</si>
  <si>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</si>
  <si>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</si>
  <si>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</si>
  <si>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</si>
  <si>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</si>
  <si>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</si>
  <si>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</si>
  <si>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</si>
  <si>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</si>
  <si>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</si>
  <si>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</si>
  <si>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</si>
  <si>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</si>
  <si>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</si>
  <si>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</si>
  <si>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</si>
  <si>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</si>
  <si>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</si>
  <si>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</si>
  <si>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</si>
  <si>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</si>
  <si>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</si>
  <si>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</si>
  <si>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</si>
  <si>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</si>
  <si>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</si>
  <si>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</si>
  <si>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</si>
  <si>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</si>
  <si>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</si>
  <si>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</si>
  <si>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</si>
  <si>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</si>
  <si>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</si>
  <si>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</si>
  <si>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</si>
  <si>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</si>
  <si>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</si>
  <si>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</si>
  <si>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</si>
  <si>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</si>
  <si>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</si>
  <si>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</si>
  <si>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</si>
  <si>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</si>
  <si>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</si>
  <si>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</si>
  <si>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</si>
  <si>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</si>
  <si>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</si>
  <si>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</si>
  <si>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</si>
  <si>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</si>
  <si>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</si>
  <si>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</si>
  <si>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</si>
  <si>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</si>
  <si>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</si>
  <si>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</si>
  <si>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</si>
  <si>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</si>
  <si>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</si>
  <si>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</si>
  <si>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</si>
  <si>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</si>
  <si>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</si>
  <si>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</si>
  <si>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</si>
  <si>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</si>
  <si>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</si>
  <si>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</si>
  <si>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</si>
  <si>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</si>
  <si>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</si>
  <si>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</si>
  <si>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</si>
  <si>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</si>
  <si>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</si>
  <si>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</si>
  <si>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</si>
  <si>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</si>
  <si>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</si>
  <si>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</si>
  <si>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</si>
  <si>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</si>
  <si>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</si>
  <si>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</si>
  <si>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</si>
  <si>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</si>
  <si>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</si>
  <si>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</si>
  <si>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</si>
  <si>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</si>
  <si>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</si>
  <si>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</si>
  <si>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</si>
  <si>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</si>
  <si>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</si>
  <si>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</si>
  <si>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</si>
  <si>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</si>
  <si>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</si>
  <si>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</si>
  <si>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</si>
  <si>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</si>
  <si>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</si>
  <si>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</si>
  <si>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</si>
  <si>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</si>
  <si>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</si>
  <si>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</si>
  <si>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</si>
  <si>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</si>
  <si>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</si>
  <si>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</si>
  <si>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</si>
  <si>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</si>
  <si>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</si>
  <si>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</si>
  <si>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</si>
  <si>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</si>
  <si>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</si>
  <si>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</si>
  <si>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</si>
  <si>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</si>
  <si>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</si>
  <si>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</si>
  <si>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</si>
  <si>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</si>
  <si>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</si>
  <si>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</si>
  <si>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</si>
  <si>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</si>
  <si>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</si>
  <si>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</si>
  <si>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</si>
  <si>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</si>
  <si>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</si>
  <si>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</si>
  <si>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</si>
  <si>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</si>
  <si>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</si>
  <si>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</si>
  <si>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</si>
  <si>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</si>
  <si>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</si>
  <si>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</si>
  <si>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</si>
  <si>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</si>
  <si>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</si>
  <si>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</si>
  <si>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</si>
  <si>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</si>
  <si>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</si>
  <si>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</si>
  <si>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</si>
  <si>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</si>
  <si>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</si>
  <si>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</si>
  <si>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</si>
  <si>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</si>
  <si>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</si>
  <si>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</si>
  <si>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</si>
  <si>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</si>
  <si>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</si>
  <si>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</si>
  <si>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</si>
  <si>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</si>
  <si>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</si>
  <si>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</si>
  <si>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</si>
  <si>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</si>
  <si>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</si>
  <si>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</si>
  <si>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</si>
  <si>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</si>
  <si>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</si>
  <si>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</si>
  <si>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</si>
  <si>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</si>
  <si>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</si>
  <si>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</si>
  <si>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</si>
  <si>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</si>
  <si>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</si>
  <si>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</si>
  <si>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</si>
  <si>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</si>
  <si>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</si>
  <si>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</si>
  <si>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</si>
  <si>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</si>
  <si>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</si>
  <si>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</si>
  <si>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</si>
  <si>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</si>
  <si>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</si>
  <si>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</si>
  <si>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</si>
  <si>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</si>
  <si>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</si>
  <si>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</si>
  <si>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</si>
  <si>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</si>
  <si>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</si>
  <si>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</si>
  <si>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</si>
  <si>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</si>
  <si>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</si>
  <si>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</si>
  <si>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</si>
  <si>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</si>
  <si>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</si>
  <si>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</si>
  <si>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</si>
  <si>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</si>
  <si>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</si>
  <si>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</si>
  <si>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</si>
  <si>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</si>
  <si>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</si>
  <si>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</si>
  <si>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</si>
  <si>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</si>
  <si>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</si>
  <si>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</si>
  <si>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</si>
  <si>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</si>
  <si>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</si>
  <si>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</si>
  <si>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</si>
  <si>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</si>
  <si>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</si>
  <si>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</si>
  <si>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</si>
  <si>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</si>
  <si>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</si>
  <si>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</si>
  <si>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</si>
  <si>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</si>
  <si>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</si>
  <si>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</si>
  <si>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</si>
  <si>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</si>
  <si>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</si>
  <si>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</si>
  <si>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</si>
  <si>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</si>
  <si>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</si>
  <si>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</si>
  <si>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</si>
  <si>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</si>
  <si>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</si>
  <si>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</si>
  <si>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</si>
  <si>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</si>
  <si>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</si>
  <si>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</si>
  <si>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</si>
  <si>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</si>
  <si>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</si>
  <si>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</si>
  <si>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</si>
  <si>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</si>
  <si>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</si>
  <si>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</si>
  <si>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</si>
  <si>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</si>
  <si>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</si>
  <si>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</si>
  <si>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</si>
  <si>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</si>
  <si>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</si>
  <si>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</si>
  <si>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</si>
  <si>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</si>
  <si>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</si>
  <si>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</si>
  <si>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</si>
  <si>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</si>
  <si>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</si>
  <si>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</si>
  <si>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</si>
  <si>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</si>
  <si>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</si>
  <si>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</si>
  <si>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</si>
  <si>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</si>
  <si>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</si>
  <si>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</si>
  <si>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</si>
  <si>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</si>
  <si>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</si>
  <si>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</si>
  <si>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</si>
  <si>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</si>
  <si>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</si>
  <si>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</si>
  <si>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</si>
  <si>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</si>
  <si>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</si>
  <si>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</si>
  <si>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</si>
  <si>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</si>
  <si>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</si>
  <si>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</si>
  <si>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</si>
  <si>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</si>
  <si>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</si>
  <si>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</si>
  <si>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</si>
  <si>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</si>
  <si>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</si>
  <si>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</si>
  <si>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</si>
  <si>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</si>
  <si>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</si>
  <si>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</si>
  <si>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</si>
  <si>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</si>
  <si>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</si>
  <si>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</si>
  <si>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</si>
  <si>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</si>
  <si>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</si>
  <si>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</si>
  <si>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</si>
  <si>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</si>
  <si>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</si>
  <si>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</si>
  <si>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</si>
  <si>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</si>
  <si>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</si>
  <si>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</si>
  <si>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</si>
  <si>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</si>
  <si>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</si>
  <si>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</si>
  <si>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</si>
  <si>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</si>
  <si>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</si>
  <si>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</si>
  <si>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</si>
  <si>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</si>
  <si>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</si>
  <si>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</si>
  <si>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</si>
  <si>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</si>
  <si>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</si>
  <si>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</si>
  <si>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</si>
  <si>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</si>
  <si>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</si>
  <si>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</si>
  <si>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</si>
  <si>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</si>
  <si>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</si>
  <si>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</si>
  <si>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</si>
  <si>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</si>
  <si>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</si>
  <si>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</si>
  <si>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</si>
  <si>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</si>
  <si>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</si>
  <si>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</si>
  <si>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</si>
  <si>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</si>
  <si>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</si>
  <si>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</si>
  <si>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</si>
  <si>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</si>
  <si>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</si>
  <si>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</si>
  <si>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</si>
  <si>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</si>
  <si>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</si>
  <si>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</si>
  <si>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</si>
  <si>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</si>
  <si>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</si>
  <si>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</si>
  <si>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</si>
  <si>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</si>
  <si>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</si>
  <si>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</si>
  <si>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</si>
  <si>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</si>
  <si>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</si>
  <si>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</si>
  <si>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</si>
  <si>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</si>
  <si>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</si>
  <si>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</si>
  <si>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</si>
  <si>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</si>
  <si>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</si>
  <si>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</si>
  <si>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</si>
  <si>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</si>
  <si>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</si>
  <si>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</si>
  <si>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</si>
  <si>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</si>
  <si>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</si>
  <si>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</si>
  <si>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</si>
  <si>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</si>
  <si>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</si>
  <si>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</si>
  <si>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</si>
  <si>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</si>
  <si>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</si>
  <si>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</si>
  <si>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</si>
  <si>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</si>
  <si>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</si>
  <si>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</si>
  <si>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</si>
  <si>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</si>
  <si>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</si>
  <si>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</si>
  <si>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</si>
  <si>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</si>
  <si>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</si>
  <si>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</si>
  <si>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</si>
  <si>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</si>
  <si>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</si>
  <si>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</si>
  <si>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</si>
  <si>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</si>
  <si>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</si>
  <si>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</si>
  <si>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</si>
  <si>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</si>
  <si>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</si>
  <si>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</si>
  <si>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</si>
  <si>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</si>
  <si>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</si>
  <si>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</si>
  <si>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</si>
  <si>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</si>
  <si>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</si>
  <si>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</si>
  <si>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</si>
  <si>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</si>
  <si>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</si>
  <si>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</si>
  <si>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</si>
  <si>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</si>
  <si>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</si>
  <si>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</si>
  <si>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</si>
  <si>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</si>
  <si>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</si>
  <si>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</si>
  <si>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</si>
  <si>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</si>
  <si>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</si>
  <si>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</si>
  <si>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</si>
  <si>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</si>
  <si>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</si>
  <si>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</si>
  <si>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</si>
  <si>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</si>
  <si>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</si>
  <si>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</si>
  <si>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</si>
  <si>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</si>
  <si>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</si>
  <si>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</si>
  <si>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</si>
  <si>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</si>
  <si>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</si>
  <si>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</si>
  <si>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</si>
  <si>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</si>
  <si>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</si>
  <si>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</si>
  <si>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</si>
  <si>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</si>
  <si>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</si>
  <si>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</si>
  <si>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</si>
  <si>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</si>
  <si>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</si>
  <si>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</si>
  <si>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</si>
  <si>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</si>
  <si>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</si>
  <si>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</si>
  <si>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</si>
  <si>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</si>
  <si>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</si>
  <si>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</si>
  <si>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</si>
  <si>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</si>
  <si>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</si>
  <si>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</si>
  <si>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</si>
  <si>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</si>
  <si>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</si>
  <si>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</si>
  <si>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</si>
  <si>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</si>
  <si>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</si>
  <si>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</si>
  <si>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</si>
  <si>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</si>
  <si>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</si>
  <si>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</si>
  <si>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</si>
  <si>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</si>
  <si>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</si>
  <si>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</si>
  <si>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</si>
  <si>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</si>
  <si>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</si>
  <si>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</si>
  <si>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</si>
  <si>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</si>
  <si>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</si>
  <si>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</si>
  <si>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</si>
  <si>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</si>
  <si>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</si>
  <si>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</si>
  <si>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</si>
  <si>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</si>
  <si>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</si>
  <si>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</si>
  <si>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</si>
  <si>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</si>
  <si>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</si>
  <si>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</si>
  <si>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</si>
  <si>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</si>
  <si>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</si>
  <si>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</si>
  <si>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</si>
  <si>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</si>
  <si>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</si>
  <si>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</si>
  <si>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</si>
  <si>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</si>
  <si>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</si>
  <si>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</si>
  <si>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</si>
  <si>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</si>
  <si>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</si>
  <si>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</si>
  <si>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</si>
  <si>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</si>
  <si>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</si>
  <si>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</si>
  <si>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</si>
  <si>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</si>
  <si>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</si>
  <si>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</si>
  <si>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</si>
  <si>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</si>
  <si>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</si>
  <si>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</si>
  <si>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</si>
  <si>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</si>
  <si>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</si>
  <si>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</si>
  <si>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</si>
  <si>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</si>
  <si>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</si>
  <si>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</si>
  <si>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</si>
  <si>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</si>
  <si>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</si>
  <si>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</si>
  <si>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</si>
  <si>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</si>
  <si>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</si>
  <si>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</si>
  <si>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</si>
  <si>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</si>
  <si>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</si>
  <si>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</si>
  <si>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</si>
  <si>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</si>
  <si>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</si>
  <si>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</si>
  <si>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</si>
  <si>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</si>
  <si>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</si>
  <si>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</si>
  <si>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</si>
  <si>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</si>
  <si>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</si>
  <si>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</si>
  <si>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</si>
  <si>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</si>
  <si>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</si>
  <si>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</si>
  <si>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</si>
  <si>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</si>
  <si>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</si>
  <si>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</si>
  <si>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</si>
  <si>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</si>
  <si>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</si>
  <si>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</si>
  <si>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</si>
  <si>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</si>
  <si>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</si>
  <si>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</si>
  <si>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</si>
  <si>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</si>
  <si>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</si>
  <si>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</si>
  <si>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</si>
  <si>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</si>
  <si>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</si>
  <si>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</si>
  <si>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</si>
  <si>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</si>
  <si>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</si>
  <si>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</si>
  <si>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</si>
  <si>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</si>
  <si>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</si>
  <si>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</si>
  <si>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</si>
  <si>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</si>
  <si>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</si>
  <si>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</si>
  <si>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</si>
  <si>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</si>
  <si>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</si>
  <si>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</si>
  <si>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</si>
  <si>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</si>
  <si>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</si>
  <si>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</si>
  <si>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</si>
  <si>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</si>
  <si>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</si>
  <si>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</si>
  <si>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</si>
  <si>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</si>
  <si>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</si>
  <si>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</si>
  <si>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</si>
  <si>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</si>
  <si>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</si>
  <si>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</si>
  <si>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</si>
  <si>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</si>
  <si>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</si>
  <si>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</si>
  <si>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</si>
  <si>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</si>
  <si>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</si>
  <si>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</si>
  <si>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</si>
  <si>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</si>
  <si>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</si>
  <si>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</si>
  <si>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</si>
  <si>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</si>
  <si>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</si>
  <si>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</si>
  <si>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</si>
  <si>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</si>
  <si>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</si>
  <si>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</si>
  <si>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</si>
  <si>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</si>
  <si>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</si>
  <si>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</si>
  <si>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</si>
  <si>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</si>
  <si>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</si>
  <si>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</si>
  <si>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</si>
  <si>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</si>
  <si>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</si>
  <si>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</si>
  <si>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</si>
  <si>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</si>
  <si>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</si>
  <si>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</si>
  <si>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</si>
  <si>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</si>
  <si>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</si>
  <si>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</si>
  <si>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</si>
  <si>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</si>
  <si>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</si>
  <si>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</si>
  <si>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</si>
  <si>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</si>
  <si>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</si>
  <si>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</si>
  <si>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</si>
  <si>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</si>
  <si>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</si>
  <si>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</si>
  <si>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</si>
  <si>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</si>
  <si>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</si>
  <si>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</si>
  <si>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</si>
  <si>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</si>
  <si>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</si>
  <si>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</si>
  <si>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</si>
  <si>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</si>
  <si>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</si>
  <si>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</si>
  <si>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</si>
  <si>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</si>
  <si>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</si>
  <si>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</si>
  <si>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</si>
  <si>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</si>
  <si>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</si>
  <si>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</si>
  <si>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</si>
  <si>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</si>
  <si>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</si>
  <si>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</si>
  <si>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</si>
  <si>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</si>
  <si>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</si>
  <si>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</si>
  <si>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</si>
  <si>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</si>
  <si>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</si>
  <si>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</si>
  <si>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</si>
  <si>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</si>
  <si>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</si>
  <si>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</si>
  <si>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</si>
  <si>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</si>
  <si>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</si>
  <si>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</si>
  <si>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</si>
  <si>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</si>
  <si>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</si>
  <si>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</si>
  <si>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</si>
  <si>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</si>
  <si>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</si>
  <si>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</si>
  <si>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</si>
  <si>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</si>
  <si>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</si>
  <si>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</si>
  <si>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</si>
  <si>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</si>
  <si>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</si>
  <si>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</si>
  <si>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</si>
  <si>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</si>
  <si>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</si>
  <si>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</si>
  <si>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</si>
  <si>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</si>
  <si>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</si>
  <si>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</si>
  <si>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</si>
  <si>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</si>
  <si>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</si>
  <si>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</si>
  <si>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</si>
  <si>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</si>
  <si>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</si>
  <si>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</si>
  <si>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</si>
  <si>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</si>
  <si>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</si>
  <si>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</si>
  <si>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</si>
  <si>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</si>
  <si>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</si>
  <si>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</si>
  <si>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</si>
  <si>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</si>
  <si>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</si>
  <si>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</si>
  <si>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</si>
  <si>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</si>
  <si>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</si>
  <si>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</si>
  <si>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</si>
  <si>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</si>
  <si>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</si>
  <si>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</si>
  <si>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</si>
  <si>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</si>
  <si>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</si>
  <si>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</si>
  <si>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</si>
  <si>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</si>
  <si>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</si>
  <si>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</si>
  <si>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</si>
  <si>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</si>
  <si>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</si>
  <si>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</si>
  <si>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</si>
  <si>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</si>
  <si>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</si>
  <si>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</si>
  <si>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</si>
  <si>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</si>
  <si>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</si>
  <si>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</si>
  <si>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</si>
  <si>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</si>
  <si>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</si>
  <si>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</si>
  <si>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</si>
  <si>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</si>
  <si>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</si>
  <si>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</si>
  <si>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</si>
  <si>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</si>
  <si>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</si>
  <si>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</si>
  <si>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</si>
  <si>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</si>
  <si>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</si>
  <si>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</si>
  <si>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</si>
  <si>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</si>
  <si>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</si>
  <si>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</si>
  <si>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</si>
  <si>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</si>
  <si>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</si>
  <si>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</si>
  <si>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</si>
  <si>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</si>
  <si>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</si>
  <si>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</si>
  <si>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</si>
  <si>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</si>
  <si>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</si>
  <si>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</si>
  <si>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</si>
  <si>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</si>
  <si>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</si>
  <si>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</si>
  <si>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</si>
  <si>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</si>
  <si>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</si>
  <si>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</si>
  <si>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</si>
  <si>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</si>
  <si>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</si>
  <si>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</si>
  <si>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</si>
  <si>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</si>
  <si>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</si>
  <si>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</si>
  <si>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</si>
  <si>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</si>
  <si>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</si>
  <si>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</si>
  <si>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</si>
  <si>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</si>
  <si>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</si>
  <si>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</si>
  <si>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</si>
  <si>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</si>
  <si>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</si>
  <si>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</si>
  <si>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</si>
  <si>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</si>
  <si>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</si>
  <si>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</si>
  <si>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</si>
  <si>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</si>
  <si>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</si>
  <si>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</si>
  <si>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</si>
  <si>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</si>
  <si>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</si>
  <si>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</si>
  <si>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</si>
  <si>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</si>
  <si>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</si>
  <si>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</si>
  <si>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</si>
  <si>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</si>
  <si>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</si>
  <si>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</si>
  <si>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</si>
  <si>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</si>
  <si>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</si>
  <si>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</si>
  <si>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</si>
  <si>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</si>
  <si>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</si>
  <si>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</si>
  <si>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</si>
  <si>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</si>
  <si>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</si>
  <si>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</si>
  <si>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</si>
  <si>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</si>
  <si>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</si>
  <si>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</si>
  <si>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</si>
  <si>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</si>
  <si>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</si>
  <si>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</si>
  <si>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</si>
  <si>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</si>
  <si>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</si>
  <si>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</si>
  <si>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</si>
  <si>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</si>
  <si>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</si>
  <si>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</si>
  <si>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</si>
  <si>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</si>
  <si>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</si>
  <si>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</si>
  <si>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</si>
  <si>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</si>
  <si>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</si>
  <si>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</si>
  <si>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</si>
  <si>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</si>
  <si>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</si>
  <si>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</si>
  <si>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</si>
  <si>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</si>
  <si>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</si>
  <si>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</si>
  <si>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</si>
  <si>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</si>
  <si>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</si>
  <si>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</si>
  <si>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</si>
  <si>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</si>
  <si>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</si>
  <si>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</si>
  <si>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</si>
  <si>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</si>
  <si>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</si>
  <si>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</si>
  <si>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</si>
  <si>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</si>
  <si>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</si>
  <si>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</si>
  <si>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</si>
  <si>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</si>
  <si>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</si>
  <si>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</si>
  <si>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</si>
  <si>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</si>
  <si>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</si>
  <si>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</si>
  <si>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</si>
  <si>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</si>
  <si>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</si>
  <si>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</si>
  <si>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</si>
  <si>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</si>
  <si>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</si>
  <si>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</si>
  <si>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</si>
  <si>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</si>
  <si>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</si>
  <si>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</si>
  <si>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</si>
  <si>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</si>
  <si>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</si>
  <si>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</si>
  <si>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</si>
  <si>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</si>
  <si>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</si>
  <si>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</si>
  <si>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</si>
  <si>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</si>
  <si>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</si>
  <si>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</si>
  <si>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</si>
  <si>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</si>
  <si>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</si>
  <si>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</si>
  <si>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</si>
  <si>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</si>
  <si>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</si>
  <si>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</si>
  <si>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</si>
  <si>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</si>
  <si>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</si>
  <si>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</si>
  <si>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</si>
  <si>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</si>
  <si>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</si>
  <si>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</si>
  <si>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</si>
  <si>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</si>
  <si>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</si>
  <si>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</si>
  <si>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</si>
  <si>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</si>
  <si>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</si>
  <si>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</si>
  <si>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</si>
  <si>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</si>
  <si>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</si>
  <si>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</si>
  <si>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</si>
  <si>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</si>
  <si>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</si>
  <si>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</si>
  <si>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</si>
  <si>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</si>
  <si>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</si>
  <si>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</si>
  <si>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</si>
  <si>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</si>
  <si>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</si>
  <si>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</si>
  <si>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</si>
  <si>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</si>
  <si>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</si>
  <si>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</si>
  <si>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</si>
  <si>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</si>
  <si>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</si>
  <si>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</si>
  <si>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</si>
  <si>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</si>
  <si>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</si>
  <si>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</si>
  <si>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</si>
  <si>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</si>
  <si>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</si>
  <si>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</si>
  <si>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</si>
  <si>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</si>
  <si>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</si>
  <si>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</si>
  <si>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</si>
  <si>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</si>
  <si>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</si>
  <si>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</si>
  <si>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</si>
  <si>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</si>
  <si>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</si>
  <si>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</si>
  <si>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</si>
  <si>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</si>
  <si>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</si>
  <si>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</si>
  <si>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</si>
  <si>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</si>
  <si>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</si>
  <si>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</si>
  <si>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</si>
  <si>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</si>
  <si>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</si>
  <si>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</si>
  <si>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</si>
  <si>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</si>
  <si>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</si>
  <si>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</si>
  <si>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</si>
  <si>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</si>
  <si>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</si>
  <si>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</si>
  <si>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</si>
  <si>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</si>
  <si>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</si>
  <si>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</si>
  <si>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</si>
  <si>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</si>
  <si>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</si>
  <si>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</si>
  <si>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</si>
  <si>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</si>
  <si>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</si>
  <si>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</si>
  <si>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</si>
  <si>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</si>
  <si>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</si>
  <si>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</si>
  <si>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</si>
  <si>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</si>
  <si>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</si>
  <si>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</si>
  <si>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</si>
  <si>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</si>
  <si>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</si>
  <si>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</si>
  <si>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</si>
  <si>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</si>
  <si>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</si>
  <si>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</si>
  <si>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</si>
  <si>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</si>
  <si>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</si>
  <si>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</si>
  <si>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</si>
  <si>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</si>
  <si>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</si>
  <si>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</si>
  <si>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</si>
  <si>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</si>
  <si>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</si>
  <si>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</si>
  <si>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</si>
  <si>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</si>
  <si>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</si>
  <si>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</si>
  <si>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</si>
  <si>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</si>
  <si>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</si>
  <si>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</si>
  <si>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</si>
  <si>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</si>
  <si>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</si>
  <si>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</si>
  <si>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</si>
  <si>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</si>
  <si>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</si>
  <si>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</si>
  <si>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</si>
  <si>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</si>
  <si>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</si>
  <si>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</si>
  <si>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</si>
  <si>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</si>
  <si>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</si>
  <si>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</si>
  <si>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</si>
  <si>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</si>
  <si>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</si>
  <si>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</si>
  <si>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</si>
  <si>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</si>
  <si>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</si>
  <si>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</si>
  <si>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</si>
  <si>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</si>
  <si>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</si>
  <si>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</si>
  <si>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</si>
  <si>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</si>
  <si>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</si>
  <si>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</si>
  <si>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</si>
  <si>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</si>
  <si>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</si>
  <si>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</si>
  <si>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</si>
  <si>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</si>
  <si>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</si>
  <si>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</si>
  <si>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</si>
  <si>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</si>
  <si>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</si>
  <si>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</si>
  <si>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</si>
  <si>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</si>
  <si>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</si>
  <si>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</si>
  <si>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</si>
  <si>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</si>
  <si>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</si>
  <si>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</si>
  <si>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</si>
  <si>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</si>
  <si>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</si>
  <si>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</si>
  <si>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</si>
  <si>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</si>
  <si>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</si>
  <si>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</si>
  <si>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</si>
  <si>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</si>
  <si>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</si>
  <si>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</si>
  <si>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</si>
  <si>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</si>
  <si>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</si>
  <si>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</si>
  <si>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</si>
  <si>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</si>
  <si>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</si>
  <si>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</si>
  <si>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</si>
  <si>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</si>
  <si>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</si>
  <si>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</si>
  <si>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</si>
  <si>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</si>
  <si>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</si>
  <si>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</si>
  <si>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</si>
  <si>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</si>
  <si>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</si>
  <si>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</si>
  <si>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</si>
  <si>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</si>
  <si>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</si>
  <si>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</si>
  <si>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</si>
  <si>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</si>
  <si>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</si>
  <si>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</si>
  <si>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</si>
  <si>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</si>
  <si>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</si>
  <si>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</si>
  <si>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</si>
  <si>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</si>
  <si>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</si>
  <si>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</si>
  <si>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</si>
  <si>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</si>
  <si>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</si>
  <si>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</si>
  <si>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</si>
  <si>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</si>
  <si>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</si>
  <si>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</si>
  <si>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</si>
  <si>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</si>
  <si>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</si>
  <si>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</si>
  <si>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</si>
  <si>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</si>
  <si>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</si>
  <si>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</si>
  <si>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</si>
  <si>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</si>
  <si>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</si>
  <si>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</si>
  <si>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</si>
  <si>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</si>
  <si>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</si>
  <si>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</si>
  <si>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</si>
  <si>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</si>
  <si>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</si>
  <si>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</si>
  <si>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</si>
  <si>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</si>
  <si>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</si>
  <si>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</si>
  <si>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</si>
  <si>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</si>
  <si>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</si>
  <si>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</si>
  <si>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</si>
  <si>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</si>
  <si>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</si>
  <si>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</si>
  <si>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</si>
  <si>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</si>
  <si>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</si>
  <si>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</si>
  <si>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</si>
  <si>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</si>
  <si>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</si>
  <si>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</si>
  <si>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</si>
  <si>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</si>
  <si>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</si>
  <si>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</si>
  <si>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</si>
  <si>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</si>
  <si>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</si>
  <si>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</si>
  <si>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</si>
  <si>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</si>
  <si>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</si>
  <si>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</si>
  <si>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</si>
  <si>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</si>
  <si>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</si>
  <si>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</si>
  <si>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</si>
  <si>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</si>
  <si>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</si>
  <si>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</si>
  <si>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</si>
  <si>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</si>
  <si>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</si>
  <si>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</si>
  <si>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</si>
  <si>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</si>
  <si>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</si>
  <si>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</si>
  <si>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</si>
  <si>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</si>
  <si>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</si>
  <si>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</si>
  <si>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</si>
  <si>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</si>
  <si>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</si>
  <si>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</si>
  <si>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</si>
  <si>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</si>
  <si>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</si>
  <si>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</si>
  <si>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</si>
  <si>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</si>
  <si>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</si>
  <si>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</si>
  <si>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</si>
  <si>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</si>
  <si>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</si>
  <si>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</si>
  <si>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</si>
  <si>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</si>
  <si>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</si>
  <si>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</si>
  <si>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</si>
  <si>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</si>
  <si>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</si>
  <si>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</si>
  <si>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</si>
  <si>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</si>
  <si>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</si>
  <si>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</si>
  <si>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</si>
  <si>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</si>
  <si>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</si>
  <si>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</si>
  <si>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</si>
  <si>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</si>
  <si>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</si>
  <si>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</si>
  <si>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</si>
  <si>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</si>
  <si>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</si>
  <si>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</si>
  <si>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</si>
  <si>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</si>
  <si>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</si>
  <si>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</si>
  <si>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</si>
  <si>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</si>
  <si>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</si>
  <si>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</si>
  <si>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</si>
  <si>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</si>
  <si>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</si>
  <si>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</si>
  <si>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</si>
  <si>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</si>
  <si>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</si>
  <si>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</si>
  <si>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</si>
  <si>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</si>
  <si>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</si>
  <si>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</si>
  <si>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</si>
  <si>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</si>
  <si>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</si>
  <si>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</si>
  <si>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</si>
  <si>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</si>
  <si>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</si>
  <si>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</si>
  <si>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</si>
  <si>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</si>
  <si>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</si>
  <si>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</si>
  <si>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</si>
  <si>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</si>
  <si>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</si>
  <si>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</si>
  <si>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</si>
  <si>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</si>
  <si>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</si>
  <si>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</si>
  <si>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</si>
  <si>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</si>
  <si>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</si>
  <si>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</si>
  <si>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</si>
  <si>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</si>
  <si>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</si>
  <si>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</si>
  <si>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</si>
  <si>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</si>
  <si>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</si>
  <si>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</si>
  <si>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</si>
  <si>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</si>
  <si>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</si>
  <si>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</si>
  <si>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</si>
  <si>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</si>
  <si>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</si>
  <si>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</si>
  <si>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</si>
  <si>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</si>
  <si>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</si>
  <si>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</si>
  <si>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</si>
  <si>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</si>
  <si>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</si>
  <si>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</si>
  <si>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</si>
  <si>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</si>
  <si>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</si>
  <si>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</si>
  <si>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</si>
  <si>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</si>
  <si>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</si>
  <si>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</si>
  <si>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</si>
  <si>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</si>
  <si>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</si>
  <si>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</si>
  <si>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</si>
  <si>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</si>
  <si>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</si>
  <si>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</si>
  <si>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</si>
  <si>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</si>
  <si>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</si>
  <si>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</si>
  <si>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</si>
  <si>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</si>
  <si>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</si>
  <si>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</si>
  <si>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</si>
  <si>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</si>
  <si>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</si>
  <si>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</si>
  <si>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</si>
  <si>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</si>
  <si>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</si>
  <si>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</si>
  <si>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</si>
  <si>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</si>
  <si>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</si>
  <si>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</si>
  <si>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</si>
  <si>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</si>
  <si>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</si>
  <si>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</si>
  <si>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</si>
  <si>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</si>
  <si>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</si>
  <si>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</si>
  <si>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</si>
  <si>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</si>
  <si>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</si>
  <si>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</si>
  <si>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</si>
  <si>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</si>
  <si>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</si>
  <si>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</si>
  <si>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</si>
  <si>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</si>
  <si>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</si>
  <si>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</si>
  <si>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</si>
  <si>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</si>
  <si>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</si>
  <si>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</si>
  <si>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</si>
  <si>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</si>
  <si>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</si>
  <si>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</si>
  <si>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</si>
  <si>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</si>
  <si>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</si>
  <si>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</si>
  <si>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</si>
  <si>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</si>
  <si>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</si>
  <si>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</si>
  <si>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</si>
  <si>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</si>
  <si>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</si>
  <si>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</si>
  <si>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</si>
  <si>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</si>
  <si>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</si>
  <si>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</si>
  <si>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</si>
  <si>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</si>
  <si>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</si>
  <si>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</si>
  <si>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</si>
  <si>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</si>
  <si>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</si>
  <si>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</si>
  <si>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</si>
  <si>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</si>
  <si>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</si>
  <si>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</si>
  <si>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</si>
  <si>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</si>
  <si>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</si>
  <si>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</si>
  <si>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</si>
  <si>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</si>
  <si>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</si>
  <si>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</si>
  <si>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</si>
  <si>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</si>
  <si>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</si>
  <si>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</si>
  <si>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</si>
  <si>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</si>
  <si>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</si>
  <si>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</si>
  <si>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</si>
  <si>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</si>
  <si>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</si>
  <si>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</si>
  <si>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</si>
  <si>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</si>
  <si>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</si>
  <si>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</si>
  <si>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</si>
  <si>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</si>
  <si>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</si>
  <si>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</si>
  <si>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</si>
  <si>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</si>
  <si>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</si>
  <si>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</si>
  <si>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</si>
  <si>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</si>
  <si>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</si>
  <si>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</si>
  <si>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</si>
  <si>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</si>
  <si>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</si>
  <si>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</si>
  <si>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</si>
  <si>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</si>
  <si>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</si>
  <si>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</si>
  <si>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</si>
  <si>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</si>
  <si>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</si>
  <si>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</si>
  <si>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</si>
  <si>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</si>
  <si>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</si>
  <si>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</si>
  <si>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</si>
  <si>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</si>
  <si>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</si>
  <si>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</si>
  <si>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</si>
  <si>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</si>
  <si>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</si>
  <si>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</si>
  <si>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</si>
  <si>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</si>
  <si>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</si>
  <si>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</si>
  <si>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</si>
  <si>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</si>
  <si>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</si>
  <si>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</si>
  <si>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</si>
  <si>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</si>
  <si>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</si>
  <si>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</si>
  <si>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</si>
  <si>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</si>
  <si>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</si>
  <si>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</si>
  <si>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</si>
  <si>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</si>
  <si>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</si>
  <si>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</si>
  <si>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</si>
  <si>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</si>
  <si>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</si>
  <si>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</si>
  <si>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</si>
  <si>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</si>
  <si>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</si>
  <si>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</si>
  <si>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</si>
  <si>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</si>
  <si>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</si>
  <si>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</si>
  <si>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</si>
  <si>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</si>
  <si>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</si>
  <si>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</si>
  <si>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</si>
  <si>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</si>
  <si>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</si>
  <si>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</si>
  <si>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</si>
  <si>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</si>
  <si>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</si>
  <si>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</si>
  <si>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</si>
  <si>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</si>
  <si>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</si>
  <si>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</si>
  <si>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</si>
  <si>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</si>
  <si>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</si>
  <si>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</si>
  <si>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</si>
  <si>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</si>
  <si>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</si>
  <si>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</si>
  <si>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</si>
  <si>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</si>
  <si>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</si>
  <si>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</si>
  <si>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</si>
  <si>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</si>
  <si>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</si>
  <si>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</si>
  <si>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</si>
  <si>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</si>
  <si>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</si>
  <si>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</si>
  <si>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</si>
  <si>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</si>
  <si>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</si>
  <si>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</si>
  <si>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</si>
  <si>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</si>
  <si>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</si>
  <si>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</si>
  <si>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</si>
  <si>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</si>
  <si>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</si>
  <si>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</si>
  <si>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</si>
  <si>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</si>
  <si>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</si>
  <si>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</si>
  <si>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</si>
  <si>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</si>
  <si>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</si>
  <si>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</si>
  <si>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</si>
  <si>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</si>
  <si>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</si>
  <si>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</si>
  <si>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</si>
  <si>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</si>
  <si>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</si>
  <si>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</si>
  <si>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</si>
  <si>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</si>
  <si>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</si>
  <si>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</si>
  <si>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</si>
  <si>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</si>
  <si>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</si>
  <si>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</si>
  <si>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</si>
  <si>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</si>
  <si>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</si>
  <si>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</si>
  <si>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</si>
  <si>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</si>
  <si>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</si>
  <si>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</si>
  <si>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</si>
  <si>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</si>
  <si>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</si>
  <si>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</si>
  <si>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</si>
  <si>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</si>
  <si>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</si>
  <si>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</si>
  <si>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</si>
  <si>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</si>
  <si>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</si>
  <si>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</si>
  <si>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</si>
  <si>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</si>
  <si>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</si>
  <si>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</si>
  <si>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</si>
  <si>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</si>
  <si>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</si>
  <si>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</si>
  <si>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</si>
  <si>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</si>
  <si>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</si>
  <si>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</si>
  <si>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</si>
  <si>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</si>
  <si>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</si>
  <si>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</si>
  <si>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</si>
  <si>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</si>
  <si>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</si>
  <si>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</si>
  <si>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</si>
  <si>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</si>
  <si>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</si>
  <si>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</si>
  <si>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</si>
  <si>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</si>
  <si>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</si>
  <si>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</si>
  <si>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</si>
  <si>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</si>
  <si>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</si>
  <si>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</si>
  <si>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</si>
  <si>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</si>
  <si>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</si>
  <si>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</si>
  <si>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</si>
  <si>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</si>
  <si>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</si>
  <si>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</si>
  <si>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</si>
  <si>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</si>
  <si>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</si>
  <si>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</si>
  <si>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</si>
  <si>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</si>
  <si>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</si>
  <si>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</si>
  <si>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</si>
  <si>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</si>
  <si>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</si>
  <si>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</si>
  <si>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</si>
  <si>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</si>
  <si>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</si>
  <si>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</si>
  <si>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</si>
  <si>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</si>
  <si>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</si>
  <si>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</si>
  <si>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</si>
  <si>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</si>
  <si>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</si>
  <si>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</si>
  <si>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</si>
  <si>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</si>
  <si>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</si>
  <si>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</si>
  <si>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</si>
  <si>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</si>
  <si>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</si>
  <si>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</si>
  <si>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</si>
  <si>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</si>
  <si>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</si>
  <si>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</si>
  <si>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</si>
  <si>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</si>
  <si>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</si>
  <si>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</si>
  <si>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</si>
  <si>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</si>
  <si>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</si>
  <si>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</si>
  <si>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</si>
  <si>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</si>
  <si>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</si>
  <si>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</si>
  <si>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</si>
  <si>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</si>
  <si>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</si>
  <si>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</si>
  <si>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</si>
  <si>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</si>
  <si>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</si>
  <si>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</si>
  <si>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</si>
  <si>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</si>
  <si>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</si>
  <si>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</si>
  <si>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</si>
  <si>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</si>
  <si>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</si>
  <si>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</si>
  <si>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</si>
  <si>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</si>
  <si>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</si>
  <si>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</si>
  <si>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</si>
  <si>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</si>
  <si>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</si>
  <si>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</si>
  <si>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</si>
  <si>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</si>
  <si>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</si>
  <si>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</si>
  <si>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</si>
  <si>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</si>
  <si>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</si>
  <si>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</si>
  <si>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</si>
  <si>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</si>
  <si>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</si>
  <si>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</si>
  <si>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</si>
  <si>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</si>
  <si>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</si>
  <si>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</si>
  <si>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</si>
  <si>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</si>
  <si>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</si>
  <si>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</si>
  <si>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</si>
  <si>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</si>
  <si>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</si>
  <si>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</si>
  <si>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</si>
  <si>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</si>
  <si>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</si>
  <si>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</si>
  <si>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</si>
  <si>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</si>
  <si>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</si>
  <si>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</si>
  <si>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</si>
  <si>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</si>
  <si>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</si>
  <si>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</si>
  <si>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</si>
  <si>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</si>
  <si>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</si>
  <si>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</si>
  <si>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</si>
  <si>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</si>
  <si>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</si>
  <si>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</si>
  <si>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</si>
  <si>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</si>
  <si>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</si>
  <si>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</si>
  <si>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</si>
  <si>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</si>
  <si>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</si>
  <si>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</si>
  <si>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</si>
  <si>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</si>
  <si>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</si>
  <si>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</si>
  <si>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</si>
  <si>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</si>
  <si>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</si>
  <si>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</si>
  <si>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</si>
  <si>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</si>
  <si>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</si>
  <si>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</si>
  <si>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</si>
  <si>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</si>
  <si>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</si>
  <si>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</si>
  <si>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</si>
  <si>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</si>
  <si>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</si>
  <si>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</si>
  <si>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</si>
  <si>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</si>
  <si>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</si>
  <si>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</si>
  <si>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</si>
  <si>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</si>
  <si>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</si>
  <si>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</si>
  <si>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</si>
  <si>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</si>
  <si>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</si>
  <si>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</si>
  <si>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</si>
  <si>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</si>
  <si>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</si>
  <si>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</si>
  <si>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</si>
  <si>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</si>
  <si>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</si>
  <si>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</si>
  <si>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</si>
  <si>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</si>
  <si>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</si>
  <si>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</si>
  <si>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</si>
  <si>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</si>
  <si>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</si>
  <si>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</si>
  <si>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</si>
  <si>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</si>
  <si>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</si>
  <si>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</si>
  <si>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</si>
  <si>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</si>
  <si>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</si>
  <si>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</si>
  <si>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</si>
  <si>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</si>
  <si>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</si>
  <si>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</si>
  <si>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</si>
  <si>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</si>
  <si>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</si>
  <si>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</si>
  <si>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</si>
  <si>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</si>
  <si>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</si>
  <si>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</si>
  <si>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</si>
  <si>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</si>
  <si>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</si>
  <si>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</si>
  <si>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</si>
  <si>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</si>
  <si>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</si>
  <si>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</si>
  <si>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</si>
  <si>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</si>
  <si>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</si>
  <si>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</si>
  <si>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</si>
  <si>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</si>
  <si>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</si>
  <si>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</si>
  <si>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</si>
  <si>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</si>
  <si>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</si>
  <si>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</si>
  <si>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</si>
  <si>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</si>
  <si>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</si>
  <si>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</si>
  <si>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</si>
  <si>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</si>
  <si>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</si>
  <si>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</si>
  <si>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</si>
  <si>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</si>
  <si>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</si>
  <si>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</si>
  <si>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</si>
  <si>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</si>
  <si>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</si>
  <si>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</si>
  <si>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</si>
  <si>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</si>
  <si>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</si>
  <si>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</si>
  <si>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</si>
  <si>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</si>
  <si>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</si>
  <si>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</si>
  <si>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</si>
  <si>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</si>
  <si>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</si>
  <si>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</si>
  <si>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</si>
  <si>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</si>
  <si>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</si>
  <si>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</si>
  <si>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</si>
  <si>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</si>
  <si>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</si>
  <si>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</si>
  <si>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</si>
  <si>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</si>
  <si>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</si>
  <si>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</si>
  <si>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</si>
  <si>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</si>
  <si>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</si>
  <si>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</si>
  <si>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</si>
  <si>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</si>
  <si>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</si>
  <si>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</si>
  <si>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</si>
  <si>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</si>
  <si>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</si>
  <si>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</si>
  <si>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</si>
  <si>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</si>
  <si>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</si>
  <si>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</si>
  <si>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</si>
  <si>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</si>
  <si>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</si>
  <si>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</si>
  <si>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</si>
  <si>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</si>
  <si>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</si>
  <si>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</si>
  <si>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</si>
  <si>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</si>
  <si>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</si>
  <si>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</si>
  <si>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</si>
  <si>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</si>
  <si>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</si>
  <si>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</si>
  <si>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</si>
  <si>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</si>
  <si>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</si>
  <si>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</si>
  <si>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</si>
  <si>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</si>
  <si>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</si>
  <si>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</si>
  <si>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</si>
  <si>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</si>
  <si>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</si>
  <si>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</si>
  <si>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</si>
  <si>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</si>
  <si>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</si>
  <si>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</si>
  <si>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</si>
  <si>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</si>
  <si>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</si>
  <si>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</si>
  <si>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</si>
  <si>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</si>
  <si>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</si>
  <si>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</si>
  <si>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</si>
  <si>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</si>
  <si>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</si>
  <si>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</si>
  <si>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</si>
  <si>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</si>
  <si>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</si>
  <si>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</si>
  <si>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</si>
  <si>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</si>
  <si>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</si>
  <si>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</si>
  <si>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</si>
  <si>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</si>
  <si>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</si>
  <si>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</si>
  <si>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</si>
  <si>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</si>
  <si>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</si>
  <si>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</si>
  <si>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</si>
  <si>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</si>
  <si>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</si>
  <si>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</si>
  <si>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</si>
  <si>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</si>
  <si>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</si>
  <si>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</si>
  <si>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</si>
  <si>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</si>
  <si>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</si>
  <si>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</si>
  <si>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</si>
  <si>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</si>
  <si>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</si>
  <si>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</si>
  <si>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</si>
  <si>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</si>
  <si>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</si>
  <si>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</si>
  <si>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</si>
  <si>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</si>
  <si>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</si>
  <si>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</si>
  <si>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</si>
  <si>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</si>
  <si>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</si>
  <si>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</si>
  <si>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</si>
  <si>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</si>
  <si>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</si>
  <si>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</si>
  <si>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</si>
  <si>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</si>
  <si>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</si>
  <si>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</si>
  <si>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</si>
  <si>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</si>
  <si>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</si>
  <si>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</si>
  <si>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</si>
  <si>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</si>
  <si>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</si>
  <si>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</si>
  <si>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</si>
  <si>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</si>
  <si>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</si>
  <si>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</si>
  <si>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</si>
  <si>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</si>
  <si>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</si>
  <si>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</si>
  <si>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</si>
  <si>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</si>
  <si>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</si>
  <si>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</si>
  <si>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</si>
  <si>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</si>
  <si>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</si>
  <si>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</si>
  <si>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</si>
  <si>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</si>
  <si>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</si>
  <si>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</si>
  <si>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</si>
  <si>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</si>
  <si>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</si>
  <si>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</si>
  <si>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</si>
  <si>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</si>
  <si>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</si>
  <si>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</si>
  <si>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</si>
  <si>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</si>
  <si>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</si>
  <si>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</si>
  <si>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</si>
  <si>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</si>
  <si>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</si>
  <si>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</si>
  <si>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</si>
  <si>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</si>
  <si>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</si>
  <si>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</si>
  <si>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</si>
  <si>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</si>
  <si>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</si>
  <si>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</si>
  <si>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</si>
  <si>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</si>
  <si>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</si>
  <si>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</si>
  <si>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</si>
  <si>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</si>
  <si>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</si>
  <si>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</si>
  <si>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</si>
  <si>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</si>
  <si>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</si>
  <si>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</si>
  <si>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</si>
  <si>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</si>
  <si>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</si>
  <si>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</si>
  <si>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</si>
  <si>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</si>
  <si>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</si>
  <si>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</si>
  <si>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</si>
  <si>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</si>
  <si>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</si>
  <si>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</si>
  <si>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</si>
  <si>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</si>
  <si>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</si>
  <si>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</si>
  <si>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</si>
  <si>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</si>
  <si>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</si>
  <si>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</si>
  <si>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</si>
  <si>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</si>
  <si>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</si>
  <si>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</si>
  <si>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</si>
  <si>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</si>
  <si>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</si>
  <si>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</si>
  <si>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</si>
  <si>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</si>
  <si>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</si>
  <si>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</si>
  <si>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</si>
  <si>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</si>
  <si>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</si>
  <si>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</si>
  <si>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</si>
  <si>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</si>
  <si>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</si>
  <si>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</si>
  <si>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</si>
  <si>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</si>
  <si>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</si>
  <si>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</si>
  <si>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</si>
  <si>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</si>
  <si>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</si>
  <si>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</si>
  <si>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</si>
  <si>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</si>
  <si>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</si>
  <si>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</si>
  <si>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</si>
  <si>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</si>
  <si>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</si>
  <si>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</si>
  <si>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</si>
  <si>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</si>
  <si>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</si>
  <si>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</si>
  <si>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</si>
  <si>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</si>
  <si>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</si>
  <si>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</si>
  <si>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</si>
  <si>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</si>
  <si>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</si>
  <si>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</si>
  <si>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</si>
  <si>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</si>
  <si>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</si>
  <si>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</si>
  <si>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</si>
  <si>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</si>
  <si>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</si>
  <si>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</si>
  <si>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</si>
  <si>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</si>
  <si>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</si>
  <si>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</si>
  <si>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</si>
  <si>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</si>
  <si>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</si>
  <si>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</si>
  <si>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</si>
  <si>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</si>
  <si>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</si>
  <si>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</si>
  <si>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</si>
  <si>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</si>
  <si>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</si>
  <si>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</si>
  <si>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</si>
  <si>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</si>
  <si>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</si>
  <si>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</si>
  <si>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</si>
  <si>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</si>
  <si>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</si>
  <si>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</si>
  <si>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</si>
  <si>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</si>
  <si>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</si>
  <si>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</si>
  <si>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</si>
  <si>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</si>
  <si>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</si>
  <si>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</si>
  <si>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</si>
  <si>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</si>
  <si>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</si>
  <si>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</si>
  <si>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</si>
  <si>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</si>
  <si>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</si>
  <si>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</si>
  <si>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</si>
  <si>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</si>
  <si>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</si>
  <si>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</si>
  <si>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</si>
  <si>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</si>
  <si>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</si>
  <si>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</si>
  <si>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</si>
  <si>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</si>
  <si>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</si>
  <si>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</si>
  <si>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</si>
  <si>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</si>
  <si>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</si>
  <si>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</si>
  <si>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</si>
  <si>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</si>
  <si>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</si>
  <si>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</si>
  <si>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</si>
  <si>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</si>
  <si>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</si>
  <si>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</si>
  <si>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</si>
  <si>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</si>
  <si>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</si>
  <si>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</si>
  <si>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</si>
  <si>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</si>
  <si>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</si>
  <si>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</si>
  <si>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</si>
  <si>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</si>
  <si>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</si>
  <si>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</si>
  <si>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</si>
  <si>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</si>
  <si>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</si>
  <si>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</si>
  <si>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</si>
  <si>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</si>
  <si>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</si>
  <si>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</si>
  <si>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</si>
  <si>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</si>
  <si>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</si>
  <si>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</si>
  <si>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</si>
  <si>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</si>
  <si>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</si>
  <si>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</si>
  <si>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</si>
  <si>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</si>
  <si>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</si>
  <si>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</si>
  <si>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</si>
  <si>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</si>
  <si>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</si>
  <si>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</si>
  <si>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</si>
  <si>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</si>
  <si>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</si>
  <si>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</si>
  <si>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</si>
  <si>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</si>
  <si>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</si>
  <si>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</si>
  <si>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</si>
  <si>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</si>
  <si>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</si>
  <si>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</si>
  <si>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</si>
  <si>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</si>
  <si>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</si>
  <si>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</si>
  <si>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</si>
  <si>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</si>
  <si>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</si>
  <si>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</si>
  <si>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</si>
  <si>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</si>
  <si>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</si>
  <si>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</si>
  <si>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</si>
  <si>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</si>
  <si>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</si>
  <si>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</si>
  <si>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</si>
  <si>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</si>
  <si>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</si>
  <si>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</si>
  <si>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</si>
  <si>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</si>
  <si>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</si>
  <si>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</si>
  <si>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</si>
  <si>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</si>
  <si>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</si>
  <si>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</si>
  <si>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</si>
  <si>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</si>
  <si>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</si>
  <si>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</si>
  <si>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</si>
  <si>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</si>
  <si>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</si>
  <si>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</si>
  <si>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</si>
  <si>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</si>
  <si>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</si>
  <si>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</si>
  <si>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</si>
  <si>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</si>
  <si>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</si>
  <si>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</si>
  <si>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</si>
  <si>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</si>
  <si>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</si>
  <si>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</si>
  <si>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</si>
  <si>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</si>
  <si>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</si>
  <si>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</si>
  <si>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</si>
  <si>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</si>
  <si>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</si>
  <si>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</si>
  <si>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</si>
  <si>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</si>
  <si>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</si>
  <si>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</si>
  <si>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</si>
  <si>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</si>
  <si>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</si>
  <si>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</si>
  <si>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</si>
  <si>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</si>
  <si>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</si>
  <si>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</si>
  <si>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</si>
  <si>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</si>
  <si>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</si>
  <si>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</si>
  <si>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</si>
  <si>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</si>
  <si>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</si>
  <si>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</si>
  <si>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</si>
  <si>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</si>
  <si>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</si>
  <si>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</si>
  <si>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</si>
  <si>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</si>
  <si>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</si>
  <si>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</si>
  <si>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</si>
  <si>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</si>
  <si>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</si>
  <si>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</si>
  <si>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</si>
  <si>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</si>
  <si>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</si>
  <si>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</si>
  <si>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</si>
  <si>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</si>
  <si>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</si>
  <si>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</si>
  <si>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</si>
  <si>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</si>
  <si>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</si>
  <si>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</si>
  <si>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</si>
  <si>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</si>
  <si>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</si>
  <si>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</si>
  <si>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</si>
  <si>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</si>
  <si>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</si>
  <si>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</si>
  <si>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</si>
  <si>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</si>
  <si>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</si>
  <si>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</si>
  <si>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</si>
  <si>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</si>
  <si>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</si>
  <si>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</si>
  <si>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</si>
  <si>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</si>
  <si>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</si>
  <si>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</si>
  <si>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</si>
  <si>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</si>
  <si>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</si>
  <si>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</si>
  <si>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</si>
  <si>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</si>
  <si>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</si>
  <si>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</si>
  <si>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</si>
  <si>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</si>
  <si>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</si>
  <si>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</si>
  <si>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</si>
  <si>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</si>
  <si>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</si>
  <si>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</si>
  <si>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</si>
  <si>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</si>
  <si>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</si>
  <si>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</si>
  <si>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</si>
  <si>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</si>
  <si>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</si>
  <si>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</si>
  <si>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</si>
  <si>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</si>
  <si>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</si>
  <si>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</si>
  <si>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</si>
  <si>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</si>
  <si>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</si>
  <si>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</si>
  <si>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</si>
  <si>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</si>
  <si>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</si>
  <si>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</si>
  <si>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</si>
  <si>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</si>
  <si>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</si>
  <si>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</si>
  <si>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</si>
  <si>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</si>
  <si>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</si>
  <si>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</si>
  <si>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</si>
  <si>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</si>
  <si>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</si>
  <si>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</si>
  <si>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</si>
  <si>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</si>
  <si>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</si>
  <si>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</si>
  <si>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</si>
  <si>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</si>
  <si>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</si>
  <si>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</si>
  <si>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</si>
  <si>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</si>
  <si>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</si>
  <si>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</si>
  <si>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</si>
  <si>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</si>
  <si>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</si>
  <si>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</si>
  <si>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</si>
  <si>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</si>
  <si>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</si>
  <si>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</si>
  <si>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</si>
  <si>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</si>
  <si>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</si>
  <si>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</si>
  <si>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</si>
  <si>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</si>
  <si>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</si>
  <si>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</si>
  <si>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</si>
  <si>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</si>
  <si>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</si>
  <si>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</si>
  <si>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</si>
  <si>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</si>
  <si>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</si>
  <si>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</si>
  <si>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</si>
  <si>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</si>
  <si>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</si>
  <si>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</si>
  <si>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</si>
  <si>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</si>
  <si>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</si>
  <si>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</si>
  <si>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</si>
  <si>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</si>
  <si>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</si>
  <si>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</si>
  <si>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</si>
  <si>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</si>
  <si>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</si>
  <si>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</si>
  <si>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</si>
  <si>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</si>
  <si>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</si>
  <si>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</si>
  <si>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</si>
  <si>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</si>
  <si>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</si>
  <si>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</si>
  <si>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</si>
  <si>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</si>
  <si>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</si>
  <si>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</si>
  <si>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</si>
  <si>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</si>
  <si>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</si>
  <si>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</si>
  <si>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</si>
  <si>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</si>
  <si>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</si>
  <si>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</si>
  <si>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</si>
  <si>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</si>
  <si>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</si>
  <si>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</si>
  <si>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</si>
  <si>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</si>
  <si>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</si>
  <si>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</si>
  <si>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</si>
  <si>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</si>
  <si>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</si>
  <si>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</si>
  <si>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</si>
  <si>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</si>
  <si>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</si>
  <si>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</si>
  <si>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</si>
  <si>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</si>
  <si>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</si>
  <si>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</si>
  <si>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</si>
  <si>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</si>
  <si>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</si>
  <si>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</si>
  <si>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</si>
  <si>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</si>
  <si>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</si>
  <si>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</si>
  <si>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</si>
  <si>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</si>
  <si>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</si>
  <si>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</si>
  <si>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</si>
  <si>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</si>
  <si>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</si>
  <si>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</si>
  <si>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</si>
  <si>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</si>
  <si>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</si>
  <si>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</si>
  <si>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</si>
  <si>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</si>
  <si>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</si>
  <si>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</si>
  <si>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</si>
  <si>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</si>
  <si>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</si>
  <si>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</si>
  <si>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</si>
  <si>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</si>
  <si>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</si>
  <si>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</si>
  <si>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</si>
  <si>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</si>
  <si>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</si>
  <si>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</si>
  <si>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</si>
  <si>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</si>
  <si>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</si>
  <si>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</si>
  <si>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</si>
  <si>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</si>
  <si>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</si>
  <si>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</si>
  <si>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</si>
  <si>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</si>
  <si>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</si>
  <si>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</si>
  <si>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</si>
  <si>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</si>
  <si>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</si>
  <si>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</si>
  <si>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</si>
  <si>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</si>
  <si>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</si>
  <si>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</si>
  <si>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</si>
  <si>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</si>
  <si>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</si>
  <si>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</si>
  <si>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</si>
  <si>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</si>
  <si>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</si>
  <si>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</si>
  <si>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</si>
  <si>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</si>
  <si>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</si>
  <si>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</si>
  <si>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</si>
  <si>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</si>
  <si>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</si>
  <si>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</si>
  <si>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</si>
  <si>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</si>
  <si>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</si>
  <si>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</si>
  <si>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</si>
  <si>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</si>
  <si>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</si>
  <si>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</si>
  <si>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</si>
  <si>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</si>
  <si>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</si>
  <si>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</si>
  <si>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</si>
  <si>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</si>
  <si>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</si>
  <si>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</si>
  <si>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</si>
  <si>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</si>
  <si>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</si>
  <si>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</si>
  <si>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</si>
  <si>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</si>
  <si>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</si>
  <si>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</si>
  <si>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</si>
  <si>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</si>
  <si>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</si>
  <si>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</si>
  <si>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</si>
  <si>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</si>
  <si>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</si>
  <si>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</si>
  <si>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</si>
  <si>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</si>
  <si>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</si>
  <si>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</si>
  <si>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</si>
  <si>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</si>
  <si>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</si>
  <si>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</si>
  <si>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</si>
  <si>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</si>
  <si>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</si>
  <si>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</si>
  <si>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</si>
  <si>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</si>
  <si>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</si>
  <si>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</si>
  <si>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</si>
  <si>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</si>
  <si>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</si>
  <si>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</si>
  <si>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</si>
  <si>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</si>
  <si>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</si>
  <si>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</si>
  <si>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</si>
  <si>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</si>
  <si>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</si>
  <si>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</si>
  <si>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</si>
  <si>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</si>
  <si>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</si>
  <si>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</si>
  <si>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</si>
  <si>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</si>
  <si>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</si>
  <si>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</si>
  <si>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</si>
  <si>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</si>
  <si>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</si>
  <si>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</si>
  <si>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</si>
  <si>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</si>
  <si>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</si>
  <si>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</si>
  <si>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</si>
  <si>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</si>
  <si>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</si>
  <si>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</si>
  <si>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</si>
  <si>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</si>
  <si>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</si>
  <si>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</si>
  <si>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</si>
  <si>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</si>
  <si>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</si>
  <si>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</si>
  <si>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</si>
  <si>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</si>
  <si>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</si>
  <si>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</si>
  <si>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</si>
  <si>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</si>
  <si>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</si>
  <si>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</si>
  <si>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</si>
  <si>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</si>
  <si>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</si>
  <si>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</si>
  <si>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</si>
  <si>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</si>
  <si>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</si>
  <si>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</si>
  <si>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</si>
  <si>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</si>
  <si>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</si>
  <si>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</si>
  <si>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</si>
  <si>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</si>
  <si>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</si>
  <si>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</si>
  <si>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</si>
  <si>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</si>
  <si>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</si>
  <si>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</si>
  <si>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</si>
  <si>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</si>
  <si>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</si>
  <si>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</si>
  <si>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</si>
  <si>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</si>
  <si>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</si>
  <si>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</si>
  <si>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</si>
  <si>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</si>
  <si>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</si>
  <si>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</si>
  <si>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</si>
  <si>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</si>
  <si>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</si>
  <si>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</si>
  <si>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</si>
  <si>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</si>
  <si>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</si>
  <si>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</si>
  <si>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</si>
  <si>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</si>
  <si>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</si>
  <si>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</si>
  <si>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</si>
  <si>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</si>
  <si>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</si>
  <si>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</si>
  <si>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</si>
  <si>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</si>
  <si>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</si>
  <si>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</si>
  <si>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</si>
  <si>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</si>
  <si>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</si>
  <si>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</si>
  <si>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</si>
  <si>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</si>
  <si>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</si>
  <si>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</si>
  <si>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</si>
  <si>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</si>
  <si>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</si>
  <si>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</si>
  <si>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</si>
  <si>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</si>
  <si>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</si>
  <si>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</si>
  <si>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</si>
  <si>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</si>
  <si>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</si>
  <si>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</si>
  <si>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</si>
  <si>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</si>
  <si>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</si>
  <si>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</si>
  <si>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</si>
  <si>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</si>
  <si>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</si>
  <si>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</si>
  <si>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</si>
  <si>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</si>
  <si>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</si>
  <si>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</si>
  <si>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</si>
  <si>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</si>
  <si>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</si>
  <si>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</si>
  <si>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</si>
  <si>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</si>
  <si>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</si>
  <si>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</si>
  <si>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</si>
  <si>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</si>
  <si>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</si>
  <si>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</si>
  <si>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</si>
  <si>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</si>
  <si>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</si>
  <si>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</si>
  <si>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</si>
  <si>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</si>
  <si>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</si>
  <si>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</si>
  <si>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</si>
  <si>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</si>
  <si>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</si>
  <si>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</si>
  <si>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</si>
  <si>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</si>
  <si>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</si>
  <si>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</si>
  <si>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</si>
  <si>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</si>
  <si>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</si>
  <si>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</si>
  <si>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</si>
  <si>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</si>
  <si>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</si>
  <si>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</si>
  <si>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</si>
  <si>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</si>
  <si>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</si>
  <si>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</si>
  <si>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</si>
  <si>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</si>
  <si>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</si>
  <si>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</si>
  <si>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</si>
  <si>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</si>
  <si>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</si>
  <si>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</si>
  <si>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</si>
  <si>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</si>
  <si>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</si>
  <si>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</si>
  <si>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</si>
  <si>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</si>
  <si>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</si>
  <si>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</si>
  <si>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</si>
  <si>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</si>
  <si>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</si>
  <si>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</si>
  <si>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</si>
  <si>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</si>
  <si>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</si>
  <si>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</si>
  <si>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</si>
  <si>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</si>
  <si>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</si>
  <si>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</si>
  <si>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</si>
  <si>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</si>
  <si>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</si>
  <si>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</si>
  <si>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</si>
  <si>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</si>
  <si>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</si>
  <si>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</si>
  <si>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</si>
  <si>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</si>
  <si>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</si>
  <si>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</si>
  <si>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</si>
  <si>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</si>
  <si>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</si>
  <si>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</si>
  <si>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</si>
  <si>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</si>
  <si>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</si>
  <si>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</si>
  <si>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</si>
  <si>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</si>
  <si>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</si>
  <si>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</si>
  <si>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</si>
  <si>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</si>
  <si>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</si>
  <si>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</si>
  <si>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</si>
  <si>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</si>
  <si>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</si>
  <si>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</si>
  <si>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</si>
  <si>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</si>
  <si>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</si>
  <si>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</si>
  <si>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</si>
  <si>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</si>
  <si>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</si>
  <si>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</si>
  <si>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</si>
  <si>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</si>
  <si>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</si>
  <si>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</si>
  <si>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</si>
  <si>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</si>
  <si>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</si>
  <si>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</si>
  <si>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</si>
  <si>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</si>
  <si>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</si>
  <si>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</si>
  <si>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</si>
  <si>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</si>
  <si>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</si>
  <si>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</si>
  <si>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</si>
  <si>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</si>
  <si>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</si>
  <si>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</si>
  <si>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</si>
  <si>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</si>
  <si>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</si>
  <si>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</si>
  <si>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</si>
  <si>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</si>
  <si>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</si>
  <si>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</si>
  <si>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</si>
  <si>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</si>
  <si>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</si>
  <si>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</si>
  <si>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</si>
  <si>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</si>
  <si>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</si>
  <si>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</si>
  <si>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</si>
  <si>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</si>
  <si>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</si>
  <si>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</si>
  <si>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</si>
  <si>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</si>
  <si>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</si>
  <si>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</si>
  <si>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</si>
  <si>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</si>
  <si>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</si>
  <si>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</si>
  <si>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</si>
  <si>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</si>
  <si>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</si>
  <si>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</si>
  <si>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</si>
  <si>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</si>
  <si>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</si>
  <si>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</si>
  <si>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</si>
  <si>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</si>
  <si>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</si>
  <si>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</si>
  <si>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</si>
  <si>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</si>
  <si>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</si>
  <si>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</si>
  <si>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</si>
  <si>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</si>
  <si>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</si>
  <si>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</si>
  <si>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</si>
  <si>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</si>
  <si>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</si>
  <si>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</si>
  <si>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</si>
  <si>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</si>
  <si>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</si>
  <si>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</si>
  <si>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</si>
  <si>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</si>
  <si>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</si>
  <si>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</si>
  <si>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</si>
  <si>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</si>
  <si>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</si>
  <si>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</si>
  <si>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</si>
  <si>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</si>
  <si>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</si>
  <si>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</si>
  <si>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</si>
  <si>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</si>
  <si>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</si>
  <si>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</si>
  <si>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</si>
  <si>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</si>
  <si>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</si>
  <si>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</si>
  <si>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</si>
  <si>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</si>
  <si>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</si>
  <si>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</si>
  <si>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</si>
  <si>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</si>
  <si>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</si>
  <si>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</si>
  <si>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</si>
  <si>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</si>
  <si>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</si>
  <si>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</si>
  <si>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</si>
  <si>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</si>
  <si>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</si>
  <si>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</si>
  <si>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</si>
  <si>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</si>
  <si>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</si>
  <si>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</si>
  <si>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</si>
  <si>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</si>
  <si>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</si>
  <si>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</si>
  <si>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</si>
  <si>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</si>
  <si>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</si>
  <si>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</si>
  <si>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</si>
  <si>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</si>
  <si>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</si>
  <si>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</si>
  <si>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</si>
  <si>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</si>
  <si>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</si>
  <si>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</si>
  <si>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</si>
  <si>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</si>
  <si>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</si>
  <si>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</si>
  <si>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</si>
  <si>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</si>
  <si>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</si>
  <si>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</si>
  <si>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</si>
  <si>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</si>
  <si>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</si>
  <si>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</si>
  <si>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</si>
  <si>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</si>
  <si>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</si>
  <si>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</si>
  <si>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</si>
  <si>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</si>
  <si>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</si>
  <si>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</si>
  <si>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</si>
  <si>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</si>
  <si>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</si>
  <si>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</si>
  <si>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</si>
  <si>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</si>
  <si>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</si>
  <si>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</si>
  <si>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</si>
  <si>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</si>
  <si>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</si>
  <si>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</si>
  <si>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</si>
  <si>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</si>
  <si>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</si>
  <si>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</si>
  <si>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</si>
  <si>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</si>
  <si>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</si>
  <si>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</si>
  <si>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</si>
  <si>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</si>
  <si>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</si>
  <si>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</si>
  <si>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</si>
  <si>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</si>
  <si>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</si>
  <si>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</si>
  <si>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</si>
  <si>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</si>
  <si>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</si>
  <si>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</si>
  <si>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</si>
  <si>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</si>
  <si>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</si>
  <si>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</si>
  <si>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</si>
  <si>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</si>
  <si>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</si>
  <si>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</si>
  <si>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</si>
  <si>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</si>
  <si>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</si>
  <si>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</si>
  <si>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</si>
  <si>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</si>
  <si>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</si>
  <si>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</si>
  <si>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</si>
  <si>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</si>
  <si>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</si>
  <si>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</si>
  <si>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</si>
  <si>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</si>
  <si>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</si>
  <si>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</si>
  <si>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</si>
  <si>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</si>
  <si>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</si>
  <si>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</si>
  <si>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</si>
  <si>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</si>
  <si>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</si>
  <si>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</si>
  <si>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</si>
  <si>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</si>
  <si>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</si>
  <si>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</si>
  <si>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</si>
  <si>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</si>
  <si>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</si>
  <si>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</si>
  <si>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</si>
  <si>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</si>
  <si>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</si>
  <si>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</si>
  <si>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</si>
  <si>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</si>
  <si>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</si>
  <si>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</si>
  <si>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</si>
  <si>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</si>
  <si>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</si>
  <si>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</si>
  <si>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</si>
  <si>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</si>
  <si>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</si>
  <si>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</si>
  <si>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</si>
  <si>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</si>
  <si>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</si>
  <si>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</si>
  <si>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</si>
  <si>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</si>
  <si>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</si>
  <si>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</si>
  <si>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</si>
  <si>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</si>
  <si>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</si>
  <si>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</si>
  <si>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</si>
  <si>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</si>
  <si>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</si>
  <si>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</si>
  <si>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</si>
  <si>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</si>
  <si>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</si>
  <si>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</si>
  <si>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</si>
  <si>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</si>
  <si>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</si>
  <si>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</si>
  <si>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</si>
  <si>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</si>
  <si>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</si>
  <si>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</si>
  <si>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</si>
  <si>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</si>
  <si>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</si>
  <si>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</si>
  <si>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</si>
  <si>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</si>
  <si>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</si>
  <si>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</si>
  <si>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</si>
  <si>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</si>
  <si>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</si>
  <si>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</si>
  <si>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</si>
  <si>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</si>
  <si>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</si>
  <si>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</si>
  <si>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</si>
  <si>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</si>
  <si>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</si>
  <si>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</si>
  <si>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</si>
  <si>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</si>
  <si>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</si>
  <si>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</si>
  <si>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</si>
  <si>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</si>
  <si>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</si>
  <si>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</si>
  <si>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</si>
  <si>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</si>
  <si>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</si>
  <si>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</si>
  <si>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</si>
  <si>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</si>
  <si>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</si>
  <si>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</si>
  <si>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</si>
  <si>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</si>
  <si>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</si>
  <si>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</si>
  <si>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</si>
  <si>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</si>
  <si>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</si>
  <si>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</si>
  <si>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</si>
  <si>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</si>
  <si>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</si>
  <si>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</si>
  <si>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</si>
  <si>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</si>
  <si>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</si>
  <si>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</si>
  <si>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</si>
  <si>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</si>
  <si>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</si>
  <si>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</si>
  <si>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</si>
  <si>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</si>
  <si>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</si>
  <si>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</si>
  <si>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</si>
  <si>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</si>
  <si>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</si>
  <si>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</si>
  <si>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</si>
  <si>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</si>
  <si>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</si>
  <si>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</si>
  <si>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</si>
  <si>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</si>
  <si>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</si>
  <si>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</si>
  <si>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</si>
  <si>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</si>
  <si>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</si>
  <si>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</si>
  <si>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</si>
  <si>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</si>
  <si>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</si>
  <si>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</si>
  <si>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</si>
  <si>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</si>
  <si>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</si>
  <si>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</si>
  <si>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</si>
  <si>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</si>
  <si>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</si>
  <si>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</si>
  <si>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</si>
  <si>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</si>
  <si>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</si>
  <si>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</si>
  <si>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</si>
  <si>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</si>
  <si>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</si>
  <si>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</si>
  <si>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</si>
  <si>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</si>
  <si>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</si>
  <si>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</si>
  <si>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</si>
  <si>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</si>
  <si>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</si>
  <si>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</si>
  <si>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</si>
  <si>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</si>
  <si>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</si>
  <si>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</si>
  <si>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</si>
  <si>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</si>
  <si>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</si>
  <si>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</si>
  <si>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</si>
  <si>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</si>
  <si>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</si>
  <si>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</si>
  <si>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</si>
  <si>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</si>
  <si>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</si>
  <si>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</si>
  <si>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</si>
  <si>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</si>
  <si>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</si>
  <si>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</si>
  <si>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</si>
  <si>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</si>
  <si>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</si>
  <si>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</si>
  <si>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</si>
  <si>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</si>
  <si>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</si>
  <si>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</si>
  <si>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</si>
  <si>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</si>
  <si>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</si>
  <si>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</si>
  <si>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</si>
  <si>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</si>
  <si>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</si>
  <si>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</si>
  <si>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</si>
  <si>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</si>
  <si>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</si>
  <si>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</si>
  <si>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</si>
  <si>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</si>
  <si>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</si>
  <si>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</si>
  <si>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</si>
  <si>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</si>
  <si>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</si>
  <si>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</si>
  <si>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</si>
  <si>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</si>
  <si>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</si>
  <si>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</si>
  <si>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</si>
  <si>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</si>
  <si>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</si>
  <si>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</si>
  <si>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</si>
  <si>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</si>
  <si>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</si>
  <si>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</si>
  <si>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</si>
  <si>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</si>
  <si>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</si>
  <si>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</si>
  <si>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</si>
  <si>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</si>
  <si>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</si>
  <si>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</si>
  <si>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</si>
  <si>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</si>
  <si>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</si>
  <si>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</si>
  <si>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</si>
  <si>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</si>
  <si>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</si>
  <si>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</si>
  <si>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</si>
  <si>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</si>
  <si>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</si>
  <si>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</si>
  <si>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</si>
  <si>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</si>
  <si>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</si>
  <si>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</si>
  <si>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</si>
  <si>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</si>
  <si>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</si>
  <si>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</si>
  <si>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</si>
  <si>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</si>
  <si>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</si>
  <si>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</si>
  <si>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</si>
  <si>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</si>
  <si>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</si>
  <si>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</si>
  <si>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</si>
  <si>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</si>
  <si>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</si>
  <si>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</si>
  <si>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</si>
  <si>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</si>
  <si>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</si>
  <si>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</si>
  <si>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</si>
  <si>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</si>
  <si>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</si>
  <si>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</si>
  <si>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</si>
  <si>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</si>
  <si>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</si>
  <si>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</si>
  <si>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</si>
  <si>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</si>
  <si>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</si>
  <si>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</si>
  <si>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</si>
  <si>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</si>
  <si>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</si>
  <si>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</si>
  <si>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</si>
  <si>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</si>
  <si>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</si>
  <si>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</si>
  <si>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</si>
  <si>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</si>
  <si>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</si>
  <si>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</si>
  <si>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</si>
  <si>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</si>
  <si>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</si>
  <si>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</si>
  <si>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</si>
  <si>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</si>
  <si>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</si>
  <si>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</si>
  <si>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</si>
  <si>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</si>
  <si>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</si>
  <si>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</si>
  <si>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</si>
  <si>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</si>
  <si>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</si>
  <si>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</si>
  <si>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</si>
  <si>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</si>
  <si>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</si>
  <si>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</si>
  <si>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</si>
  <si>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</si>
  <si>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</si>
  <si>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</si>
  <si>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</si>
  <si>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</si>
  <si>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</si>
  <si>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</si>
  <si>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</si>
  <si>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</si>
  <si>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</si>
  <si>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</si>
  <si>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</si>
  <si>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</si>
  <si>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</si>
  <si>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</si>
  <si>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</si>
  <si>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</si>
  <si>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</si>
  <si>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</si>
  <si>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</si>
  <si>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</si>
  <si>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</si>
  <si>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</si>
  <si>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</si>
  <si>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</si>
  <si>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</si>
  <si>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</si>
  <si>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</si>
  <si>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</si>
  <si>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</si>
  <si>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</si>
  <si>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</si>
  <si>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</si>
  <si>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</si>
  <si>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</si>
  <si>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</si>
  <si>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</si>
  <si>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</si>
  <si>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</si>
  <si>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</si>
  <si>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</si>
  <si>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</si>
  <si>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</si>
  <si>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</si>
  <si>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</si>
  <si>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</si>
  <si>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</si>
  <si>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</si>
  <si>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</si>
  <si>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</si>
  <si>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</si>
  <si>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</si>
  <si>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</si>
  <si>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</si>
  <si>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</si>
  <si>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</si>
  <si>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</si>
  <si>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</si>
  <si>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</si>
  <si>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</si>
  <si>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</si>
  <si>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</si>
  <si>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</si>
  <si>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</si>
  <si>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</si>
  <si>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</si>
  <si>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</si>
  <si>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</si>
  <si>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</si>
  <si>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</si>
  <si>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</si>
  <si>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</si>
  <si>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</si>
  <si>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</si>
  <si>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</si>
  <si>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</si>
  <si>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</si>
  <si>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</si>
  <si>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</si>
  <si>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</si>
  <si>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</si>
  <si>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</si>
  <si>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</si>
  <si>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</si>
  <si>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</si>
  <si>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</si>
  <si>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</si>
  <si>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</si>
  <si>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</si>
  <si>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</si>
  <si>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</si>
  <si>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</si>
  <si>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</si>
  <si>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</si>
  <si>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</si>
  <si>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</si>
  <si>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</si>
  <si>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</si>
  <si>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</si>
  <si>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</si>
  <si>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</si>
  <si>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</si>
  <si>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</si>
  <si>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</si>
  <si>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</si>
  <si>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</si>
  <si>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</si>
  <si>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</si>
  <si>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</si>
  <si>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</si>
  <si>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</si>
  <si>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</si>
  <si>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</si>
  <si>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</si>
  <si>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</si>
  <si>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</si>
  <si>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</si>
  <si>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</si>
  <si>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</si>
  <si>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</si>
  <si>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</si>
  <si>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</si>
  <si>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</si>
  <si>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</si>
  <si>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</si>
  <si>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</si>
  <si>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</si>
  <si>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</si>
  <si>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</si>
  <si>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</si>
  <si>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</si>
  <si>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</si>
  <si>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</si>
  <si>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</si>
  <si>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</si>
  <si>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</si>
  <si>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</si>
  <si>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</si>
  <si>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</si>
  <si>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</si>
  <si>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</si>
  <si>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</si>
  <si>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</si>
  <si>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</si>
  <si>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</si>
  <si>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</si>
  <si>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</si>
  <si>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</si>
  <si>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</si>
  <si>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</si>
  <si>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</si>
  <si>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</si>
  <si>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</si>
  <si>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</si>
  <si>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</si>
  <si>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</si>
  <si>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</si>
  <si>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</si>
  <si>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</si>
  <si>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</si>
  <si>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</si>
  <si>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</si>
  <si>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</si>
  <si>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</si>
  <si>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</si>
  <si>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</si>
  <si>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</si>
  <si>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</si>
  <si>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</si>
  <si>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</si>
  <si>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</si>
  <si>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</si>
  <si>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</si>
  <si>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</si>
  <si>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</si>
  <si>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</si>
  <si>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</si>
  <si>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</si>
  <si>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</si>
  <si>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</si>
  <si>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</si>
  <si>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</si>
  <si>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</si>
  <si>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</si>
  <si>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</si>
  <si>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</si>
  <si>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</si>
  <si>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</si>
  <si>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</si>
  <si>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</si>
  <si>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</si>
  <si>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</si>
  <si>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</si>
  <si>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</si>
  <si>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</si>
  <si>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</si>
  <si>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</si>
  <si>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</si>
  <si>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</si>
  <si>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</si>
  <si>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</si>
  <si>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</si>
  <si>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</si>
  <si>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</si>
  <si>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</si>
  <si>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</si>
  <si>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</si>
  <si>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</si>
  <si>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</si>
  <si>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</si>
  <si>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</si>
  <si>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</si>
  <si>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</si>
  <si>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</si>
  <si>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</si>
  <si>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</si>
  <si>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</si>
  <si>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</si>
  <si>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</si>
  <si>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</si>
  <si>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</si>
  <si>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</si>
  <si>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</si>
  <si>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</si>
  <si>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</si>
  <si>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</si>
  <si>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</si>
  <si>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</si>
  <si>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</si>
  <si>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</si>
  <si>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</si>
  <si>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</si>
  <si>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</si>
  <si>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</si>
  <si>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</si>
  <si>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</si>
  <si>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</si>
  <si>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</si>
  <si>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</si>
  <si>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</si>
  <si>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</si>
  <si>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</si>
  <si>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</si>
  <si>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</si>
  <si>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</si>
  <si>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</si>
  <si>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</si>
  <si>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</si>
  <si>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</si>
  <si>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</si>
  <si>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</si>
  <si>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</si>
  <si>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</si>
  <si>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</si>
  <si>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</si>
  <si>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</si>
  <si>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</si>
  <si>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</si>
  <si>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</si>
  <si>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</si>
  <si>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</si>
  <si>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</si>
  <si>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</si>
  <si>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</si>
  <si>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</si>
  <si>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</si>
  <si>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</si>
  <si>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</si>
  <si>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</si>
  <si>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</si>
  <si>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</si>
  <si>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</si>
  <si>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</si>
  <si>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</si>
  <si>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</si>
  <si>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</si>
  <si>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</si>
  <si>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</si>
  <si>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</si>
  <si>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</si>
  <si>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</si>
  <si>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</si>
  <si>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</si>
  <si>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</si>
  <si>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</si>
  <si>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</si>
  <si>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</si>
  <si>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</si>
  <si>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</si>
  <si>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</si>
  <si>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</si>
  <si>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</si>
  <si>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</si>
  <si>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</si>
  <si>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</si>
  <si>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</si>
  <si>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</si>
  <si>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</si>
  <si>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</si>
  <si>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</si>
  <si>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</si>
  <si>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</si>
  <si>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</si>
  <si>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</si>
  <si>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</si>
  <si>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</si>
  <si>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</si>
  <si>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</si>
  <si>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</si>
  <si>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</si>
  <si>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</si>
  <si>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</si>
  <si>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</si>
  <si>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</si>
  <si>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</si>
  <si>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</si>
  <si>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</si>
  <si>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</si>
  <si>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</si>
  <si>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</si>
  <si>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</si>
  <si>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</si>
  <si>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</si>
  <si>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</si>
  <si>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</si>
  <si>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</si>
  <si>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</si>
  <si>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</si>
  <si>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</si>
  <si>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</si>
  <si>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</si>
  <si>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</si>
  <si>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</si>
  <si>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</si>
  <si>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</si>
  <si>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</si>
  <si>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</si>
  <si>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</si>
  <si>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</si>
  <si>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</si>
  <si>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</si>
  <si>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</si>
  <si>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</si>
  <si>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</si>
  <si>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</si>
  <si>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</si>
  <si>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</si>
  <si>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</si>
  <si>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</si>
  <si>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</si>
  <si>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</si>
  <si>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</si>
  <si>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</si>
  <si>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</si>
  <si>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</si>
  <si>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</si>
  <si>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</si>
  <si>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</si>
  <si>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</si>
  <si>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</si>
  <si>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</si>
  <si>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</si>
  <si>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</si>
  <si>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</si>
  <si>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</si>
  <si>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</si>
  <si>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</si>
  <si>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</si>
  <si>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</si>
  <si>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</si>
  <si>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</si>
  <si>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</si>
  <si>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</si>
  <si>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</si>
  <si>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</si>
  <si>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</si>
  <si>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</si>
  <si>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</si>
  <si>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</si>
  <si>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</si>
  <si>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</si>
  <si>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</si>
  <si>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</si>
  <si>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</si>
  <si>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</si>
  <si>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</si>
  <si>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</si>
  <si>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</si>
  <si>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</si>
  <si>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</si>
  <si>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</si>
  <si>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</si>
  <si>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</si>
  <si>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</si>
  <si>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</si>
  <si>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</si>
  <si>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</si>
  <si>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</si>
  <si>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</si>
  <si>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</si>
  <si>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</si>
  <si>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</si>
  <si>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</si>
  <si>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</si>
  <si>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</si>
  <si>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</si>
  <si>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</si>
  <si>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</si>
  <si>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</si>
  <si>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</si>
  <si>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</si>
  <si>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</si>
  <si>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</si>
  <si>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</si>
  <si>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</si>
  <si>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</si>
  <si>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</si>
  <si>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</si>
  <si>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</si>
  <si>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</si>
  <si>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</si>
  <si>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</si>
  <si>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</si>
  <si>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</si>
  <si>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</si>
  <si>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</si>
  <si>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</si>
  <si>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</si>
  <si>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</si>
  <si>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</si>
  <si>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</si>
  <si>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</si>
  <si>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</si>
  <si>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</si>
  <si>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</si>
  <si>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</si>
  <si>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</si>
  <si>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</si>
  <si>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</si>
  <si>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</si>
  <si>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</si>
  <si>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</si>
  <si>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</si>
  <si>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</si>
  <si>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</si>
  <si>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</si>
  <si>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</si>
  <si>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</si>
  <si>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</si>
  <si>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</si>
  <si>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</si>
  <si>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</si>
  <si>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</si>
  <si>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</si>
  <si>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</si>
  <si>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</si>
  <si>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</si>
  <si>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</si>
  <si>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</si>
  <si>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</si>
  <si>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</si>
  <si>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</si>
  <si>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</si>
  <si>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</si>
  <si>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</si>
  <si>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</si>
  <si>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</si>
  <si>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</si>
  <si>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</si>
  <si>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</si>
  <si>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</si>
  <si>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</si>
  <si>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</si>
  <si>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</si>
  <si>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</si>
  <si>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</si>
  <si>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</si>
  <si>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</si>
  <si>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</si>
  <si>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</si>
  <si>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</si>
  <si>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</si>
  <si>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</si>
  <si>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</si>
  <si>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</si>
  <si>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</si>
  <si>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</si>
  <si>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</si>
  <si>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</si>
  <si>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</si>
  <si>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</si>
  <si>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</si>
  <si>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</si>
  <si>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</si>
  <si>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</si>
  <si>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</si>
  <si>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</si>
  <si>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</si>
  <si>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</si>
  <si>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</si>
  <si>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</si>
  <si>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</si>
  <si>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</si>
  <si>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</si>
  <si>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</si>
  <si>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</si>
  <si>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</si>
  <si>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</si>
  <si>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</si>
  <si>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</si>
  <si>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</si>
  <si>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</si>
  <si>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</si>
  <si>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</si>
  <si>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</si>
  <si>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</si>
  <si>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</si>
  <si>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</si>
  <si>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</si>
  <si>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</si>
  <si>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</si>
  <si>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</si>
  <si>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</si>
  <si>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</si>
  <si>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</si>
  <si>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</si>
  <si>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</si>
  <si>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</si>
  <si>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</si>
  <si>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</si>
  <si>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</si>
  <si>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</si>
  <si>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</si>
  <si>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</si>
  <si>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</si>
  <si>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</si>
  <si>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</si>
  <si>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</si>
  <si>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</si>
  <si>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</si>
  <si>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</si>
  <si>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</si>
  <si>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</si>
  <si>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</si>
  <si>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</si>
  <si>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</si>
  <si>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</si>
  <si>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</si>
  <si>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</si>
  <si>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</si>
  <si>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</si>
  <si>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</si>
  <si>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</si>
  <si>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</si>
  <si>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</si>
  <si>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</si>
  <si>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</si>
  <si>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</si>
  <si>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</si>
  <si>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</si>
  <si>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</si>
  <si>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</si>
  <si>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</si>
  <si>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</si>
  <si>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</si>
  <si>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</si>
  <si>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</si>
  <si>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</si>
  <si>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</si>
  <si>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</si>
  <si>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</si>
  <si>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</si>
  <si>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</si>
  <si>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</si>
  <si>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</si>
  <si>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</si>
  <si>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</si>
  <si>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</si>
  <si>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</si>
  <si>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</si>
  <si>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</si>
  <si>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</si>
  <si>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</si>
  <si>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</si>
  <si>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</si>
  <si>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</si>
  <si>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</si>
  <si>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</si>
  <si>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</si>
  <si>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</si>
  <si>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</si>
  <si>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</si>
  <si>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</si>
  <si>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</si>
  <si>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</si>
  <si>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</si>
  <si>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</si>
  <si>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</si>
  <si>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</si>
  <si>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</si>
  <si>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</si>
  <si>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</si>
  <si>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</si>
  <si>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</si>
  <si>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</si>
  <si>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</si>
  <si>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</si>
  <si>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</si>
  <si>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</si>
  <si>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</si>
  <si>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</si>
  <si>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</si>
  <si>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</si>
  <si>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</si>
  <si>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</si>
  <si>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</si>
  <si>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</si>
  <si>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</si>
  <si>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</si>
  <si>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</si>
  <si>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</si>
  <si>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</si>
  <si>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</si>
  <si>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</si>
  <si>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</si>
  <si>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</si>
  <si>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</si>
  <si>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</si>
  <si>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</si>
  <si>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</si>
  <si>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</si>
  <si>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</si>
  <si>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</si>
  <si>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</si>
  <si>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</si>
  <si>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</si>
  <si>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</si>
  <si>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</si>
  <si>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</si>
  <si>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</si>
  <si>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</si>
  <si>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</si>
  <si>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</si>
  <si>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</si>
  <si>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</si>
  <si>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</si>
  <si>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</si>
  <si>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</si>
  <si>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</si>
  <si>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</si>
  <si>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</si>
  <si>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</si>
  <si>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</si>
  <si>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</si>
  <si>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</si>
  <si>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</si>
  <si>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</si>
  <si>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</si>
  <si>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</si>
  <si>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</si>
  <si>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</si>
  <si>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</si>
  <si>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</si>
  <si>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</si>
  <si>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</si>
  <si>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</si>
  <si>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</si>
  <si>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</si>
  <si>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</si>
  <si>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</si>
  <si>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</si>
  <si>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</si>
  <si>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</si>
  <si>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</si>
  <si>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</si>
  <si>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</si>
  <si>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</si>
  <si>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</si>
  <si>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</si>
  <si>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</si>
  <si>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</si>
  <si>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</si>
  <si>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</si>
  <si>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</si>
  <si>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</si>
  <si>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</si>
  <si>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</si>
  <si>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</si>
  <si>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</si>
  <si>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</si>
  <si>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</si>
  <si>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</si>
  <si>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</si>
  <si>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</si>
  <si>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</si>
  <si>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</si>
  <si>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</si>
  <si>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</si>
  <si>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</si>
  <si>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</si>
  <si>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</si>
  <si>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</si>
  <si>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</si>
  <si>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</si>
  <si>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</si>
  <si>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</si>
  <si>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</si>
  <si>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</si>
  <si>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</si>
  <si>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</si>
  <si>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</si>
  <si>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</si>
  <si>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</si>
  <si>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</si>
  <si>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</si>
  <si>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</si>
  <si>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</si>
  <si>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</si>
  <si>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</si>
  <si>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</si>
  <si>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</si>
  <si>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</si>
  <si>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</si>
  <si>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</si>
  <si>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</si>
  <si>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</si>
  <si>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</si>
  <si>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</si>
  <si>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</si>
  <si>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</si>
  <si>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</si>
  <si>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</si>
  <si>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</si>
  <si>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</si>
  <si>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</si>
  <si>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</si>
  <si>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</si>
  <si>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</si>
  <si>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</si>
  <si>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</si>
  <si>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</si>
  <si>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</si>
  <si>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</si>
  <si>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</si>
  <si>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</si>
  <si>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</si>
  <si>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</si>
  <si>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</si>
  <si>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</si>
  <si>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</si>
  <si>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</si>
  <si>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</si>
  <si>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</si>
  <si>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</si>
  <si>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</si>
  <si>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</si>
  <si>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</si>
  <si>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</si>
  <si>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</si>
  <si>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</si>
  <si>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</si>
  <si>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</si>
  <si>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</si>
  <si>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</si>
  <si>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</si>
  <si>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</si>
  <si>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</si>
  <si>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</si>
  <si>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</si>
  <si>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</si>
  <si>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</si>
  <si>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</si>
  <si>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</si>
  <si>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</si>
  <si>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</si>
  <si>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</si>
  <si>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</si>
  <si>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</si>
  <si>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</si>
  <si>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</si>
  <si>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</si>
  <si>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</si>
  <si>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</si>
  <si>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</si>
  <si>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</si>
  <si>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</si>
  <si>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</si>
  <si>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</si>
  <si>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</si>
  <si>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</si>
  <si>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</si>
  <si>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</si>
  <si>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</si>
  <si>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</si>
  <si>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</si>
  <si>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</si>
  <si>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</si>
  <si>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</si>
  <si>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</si>
  <si>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</si>
  <si>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</si>
  <si>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</si>
  <si>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</si>
  <si>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</si>
  <si>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</si>
  <si>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</si>
  <si>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</si>
  <si>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</si>
  <si>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</si>
  <si>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</si>
  <si>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</si>
  <si>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</si>
  <si>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</si>
  <si>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</si>
  <si>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</si>
  <si>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</si>
  <si>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</si>
  <si>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</si>
  <si>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</si>
  <si>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</si>
  <si>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</si>
  <si>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</si>
  <si>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</si>
  <si>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</si>
  <si>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</si>
  <si>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</si>
  <si>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</si>
  <si>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</si>
  <si>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</si>
  <si>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</si>
  <si>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</si>
  <si>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</si>
  <si>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</si>
  <si>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</si>
  <si>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</si>
  <si>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</si>
  <si>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</si>
  <si>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</si>
  <si>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</si>
  <si>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</si>
  <si>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</si>
  <si>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</si>
  <si>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</si>
  <si>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</si>
  <si>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</si>
  <si>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</si>
  <si>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</si>
  <si>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</si>
  <si>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</si>
  <si>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</si>
  <si>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</si>
  <si>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</si>
  <si>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</si>
  <si>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</si>
  <si>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</si>
  <si>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</si>
  <si>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</si>
  <si>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</si>
  <si>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</si>
  <si>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</si>
  <si>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</si>
  <si>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</si>
  <si>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</si>
  <si>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</si>
  <si>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</si>
  <si>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</si>
  <si>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</si>
  <si>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</si>
  <si>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</si>
  <si>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</si>
  <si>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</si>
  <si>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</si>
  <si>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</si>
  <si>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</si>
  <si>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</si>
  <si>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</si>
  <si>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</si>
  <si>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</si>
  <si>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</si>
  <si>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</si>
  <si>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</si>
  <si>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</si>
  <si>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</si>
  <si>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</si>
  <si>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</si>
  <si>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</si>
  <si>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</si>
  <si>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</si>
  <si>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</si>
  <si>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</si>
  <si>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</si>
  <si>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</si>
  <si>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</si>
  <si>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</si>
  <si>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</si>
  <si>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</si>
  <si>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</si>
  <si>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</si>
  <si>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</si>
  <si>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</si>
  <si>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</si>
  <si>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</si>
  <si>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</si>
  <si>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</si>
  <si>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</si>
  <si>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</si>
  <si>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</si>
  <si>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</si>
  <si>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</si>
  <si>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</si>
  <si>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</si>
  <si>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</si>
  <si>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</si>
  <si>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</si>
  <si>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</si>
  <si>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</si>
  <si>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</si>
  <si>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</si>
  <si>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</si>
  <si>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</si>
  <si>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</si>
  <si>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</si>
  <si>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</si>
  <si>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</si>
  <si>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</si>
  <si>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</si>
  <si>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</si>
  <si>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</si>
  <si>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</si>
  <si>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</si>
  <si>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</si>
  <si>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</si>
  <si>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</si>
  <si>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</si>
  <si>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</si>
  <si>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</si>
  <si>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</si>
  <si>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</si>
  <si>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</si>
  <si>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</si>
  <si>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</si>
  <si>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</si>
  <si>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</si>
  <si>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</si>
  <si>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</si>
  <si>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</si>
  <si>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</si>
  <si>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</si>
  <si>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</si>
  <si>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</si>
  <si>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</si>
  <si>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</si>
  <si>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</si>
  <si>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</si>
  <si>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</si>
  <si>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</si>
  <si>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</si>
  <si>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</si>
  <si>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</si>
  <si>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</si>
  <si>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</si>
  <si>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</si>
  <si>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</si>
  <si>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</si>
  <si>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</si>
  <si>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</si>
  <si>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</si>
  <si>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</si>
  <si>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</si>
  <si>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</si>
  <si>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</si>
  <si>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</si>
  <si>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</si>
  <si>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</si>
  <si>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</si>
  <si>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</si>
  <si>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</si>
  <si>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</si>
  <si>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</si>
  <si>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</si>
  <si>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</si>
  <si>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</si>
  <si>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</si>
  <si>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</si>
  <si>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</si>
  <si>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</si>
  <si>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</si>
  <si>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</si>
  <si>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</si>
  <si>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</si>
  <si>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</si>
  <si>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</si>
  <si>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</si>
  <si>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</si>
  <si>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</si>
  <si>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</si>
  <si>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</si>
  <si>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</si>
  <si>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</si>
  <si>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</si>
  <si>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</si>
  <si>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</si>
  <si>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</si>
  <si>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</si>
  <si>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</si>
  <si>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</si>
  <si>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</si>
  <si>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</si>
  <si>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</si>
  <si>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</si>
  <si>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</si>
  <si>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</si>
  <si>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</si>
  <si>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</si>
  <si>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</si>
  <si>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</si>
  <si>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</si>
  <si>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</si>
  <si>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</si>
  <si>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</si>
  <si>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</si>
  <si>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</si>
  <si>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</si>
  <si>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</si>
  <si>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</si>
  <si>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</si>
  <si>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</si>
  <si>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</si>
  <si>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</si>
  <si>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</si>
  <si>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</si>
  <si>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</si>
  <si>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</si>
  <si>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</si>
  <si>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</si>
  <si>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</si>
  <si>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</si>
  <si>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</si>
  <si>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</si>
  <si>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</si>
  <si>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</si>
  <si>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</si>
  <si>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</si>
  <si>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</si>
  <si>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</si>
  <si>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</si>
  <si>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</si>
  <si>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</si>
  <si>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</si>
  <si>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</si>
  <si>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</si>
  <si>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</si>
  <si>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</si>
  <si>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</si>
  <si>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</si>
  <si>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</si>
  <si>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</si>
  <si>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</si>
  <si>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</si>
  <si>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</si>
  <si>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</si>
  <si>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</si>
  <si>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</si>
  <si>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</si>
  <si>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</si>
  <si>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</si>
  <si>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</si>
  <si>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</si>
  <si>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</si>
  <si>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</si>
  <si>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</si>
  <si>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</si>
  <si>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</si>
  <si>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</si>
  <si>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</si>
  <si>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</si>
  <si>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</si>
  <si>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</si>
  <si>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</si>
  <si>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</si>
  <si>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</si>
  <si>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</si>
  <si>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</si>
  <si>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</si>
  <si>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</si>
  <si>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</si>
  <si>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</si>
  <si>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</si>
  <si>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</si>
  <si>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</si>
  <si>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</si>
  <si>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</si>
  <si>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</si>
  <si>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</si>
  <si>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</si>
  <si>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</si>
  <si>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</si>
  <si>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</si>
  <si>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</si>
  <si>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</si>
  <si>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</si>
  <si>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</si>
  <si>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</si>
  <si>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</si>
  <si>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</si>
  <si>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</si>
  <si>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</si>
  <si>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</si>
  <si>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</si>
  <si>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</si>
  <si>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</si>
  <si>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</si>
  <si>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</si>
  <si>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</si>
  <si>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</si>
  <si>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</si>
  <si>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</si>
  <si>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</si>
  <si>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</si>
  <si>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</si>
  <si>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</si>
  <si>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</si>
  <si>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</si>
  <si>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</si>
  <si>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</si>
  <si>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</si>
  <si>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</si>
  <si>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</si>
  <si>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</si>
  <si>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</si>
  <si>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</si>
  <si>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</si>
  <si>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</si>
  <si>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</si>
  <si>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</si>
  <si>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</si>
  <si>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</si>
  <si>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</si>
  <si>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</si>
  <si>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</si>
  <si>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</si>
  <si>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</si>
  <si>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</si>
  <si>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</si>
  <si>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</si>
  <si>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</si>
  <si>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</si>
  <si>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</si>
  <si>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</si>
  <si>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</si>
  <si>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</si>
  <si>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</si>
  <si>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</si>
  <si>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</si>
  <si>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</si>
  <si>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</si>
  <si>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</si>
  <si>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</si>
  <si>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</si>
  <si>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</si>
  <si>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</si>
  <si>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</si>
  <si>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</si>
  <si>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</si>
  <si>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</si>
  <si>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</si>
  <si>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</si>
  <si>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</si>
  <si>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</si>
  <si>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</si>
  <si>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</si>
  <si>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</si>
  <si>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</si>
  <si>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</si>
  <si>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</si>
  <si>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</si>
  <si>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</si>
  <si>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</si>
  <si>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</si>
  <si>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</si>
  <si>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</si>
  <si>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</si>
  <si>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</si>
  <si>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</si>
  <si>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</si>
  <si>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</si>
  <si>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</si>
  <si>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</si>
  <si>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</si>
  <si>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</si>
  <si>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</si>
  <si>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</si>
  <si>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</si>
  <si>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</si>
  <si>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</si>
  <si>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</si>
  <si>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</si>
  <si>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</si>
  <si>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</si>
  <si>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</si>
  <si>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</si>
  <si>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</si>
  <si>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</si>
  <si>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</si>
  <si>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</si>
  <si>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</si>
  <si>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</si>
  <si>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</si>
  <si>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</si>
  <si>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</si>
  <si>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</si>
  <si>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</si>
  <si>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</si>
  <si>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</si>
  <si>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</si>
  <si>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</si>
  <si>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</si>
  <si>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</si>
  <si>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</si>
  <si>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</si>
  <si>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</si>
  <si>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</si>
  <si>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</si>
  <si>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</si>
  <si>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</si>
  <si>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</si>
  <si>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</si>
  <si>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</si>
  <si>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</si>
  <si>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</si>
  <si>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</si>
  <si>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</si>
  <si>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</si>
  <si>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</si>
  <si>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</si>
  <si>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</si>
  <si>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</si>
  <si>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</si>
  <si>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</si>
  <si>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</si>
  <si>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</si>
  <si>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</si>
  <si>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</si>
  <si>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</si>
  <si>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</si>
  <si>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</si>
  <si>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</si>
  <si>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</si>
  <si>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</si>
  <si>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</si>
  <si>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</si>
  <si>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</si>
  <si>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</si>
  <si>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</si>
  <si>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</si>
  <si>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</si>
  <si>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</si>
  <si>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</si>
  <si>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</si>
  <si>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</si>
  <si>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</si>
  <si>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</si>
  <si>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</si>
  <si>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</si>
  <si>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</si>
  <si>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</si>
  <si>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</si>
  <si>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</si>
  <si>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</si>
  <si>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</si>
  <si>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</si>
  <si>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</si>
  <si>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</si>
  <si>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</si>
  <si>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</si>
  <si>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</si>
  <si>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</si>
  <si>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</si>
  <si>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</si>
  <si>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</si>
  <si>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</si>
  <si>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</si>
  <si>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</si>
  <si>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</si>
  <si>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</si>
  <si>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</si>
  <si>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</si>
  <si>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</si>
  <si>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</si>
  <si>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</si>
  <si>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</si>
  <si>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</si>
  <si>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</si>
  <si>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</si>
  <si>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</si>
  <si>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</si>
  <si>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</si>
  <si>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</si>
  <si>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</si>
  <si>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</si>
  <si>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</si>
  <si>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</si>
  <si>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</si>
  <si>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</si>
  <si>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</si>
  <si>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</si>
  <si>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</si>
  <si>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</si>
  <si>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</si>
  <si>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</si>
  <si>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</si>
  <si>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</si>
  <si>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</si>
  <si>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</si>
  <si>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</si>
  <si>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</si>
  <si>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</si>
  <si>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</si>
  <si>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</si>
  <si>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</si>
  <si>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</si>
  <si>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</si>
  <si>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</si>
  <si>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</si>
  <si>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</si>
  <si>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</si>
  <si>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</si>
  <si>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</si>
  <si>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</si>
  <si>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</si>
  <si>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</si>
  <si>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</si>
  <si>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</si>
  <si>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</si>
  <si>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</si>
  <si>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</si>
  <si>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</si>
  <si>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</si>
  <si>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</si>
  <si>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</si>
  <si>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</si>
  <si>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</si>
  <si>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</si>
  <si>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</si>
  <si>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</si>
  <si>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</si>
  <si>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</si>
  <si>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</si>
  <si>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</si>
  <si>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</si>
  <si>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</si>
  <si>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</si>
  <si>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</si>
  <si>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</si>
  <si>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</si>
  <si>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</si>
  <si>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</si>
  <si>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</si>
  <si>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</si>
  <si>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</si>
  <si>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</si>
  <si>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</si>
  <si>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</si>
  <si>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</si>
  <si>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</si>
  <si>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</si>
  <si>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</si>
  <si>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</si>
  <si>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</si>
  <si>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</si>
  <si>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</si>
  <si>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</si>
  <si>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</si>
  <si>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</si>
  <si>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</si>
  <si>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</si>
  <si>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</si>
  <si>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</si>
  <si>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</si>
  <si>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</si>
  <si>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</si>
  <si>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</si>
  <si>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</si>
  <si>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</si>
  <si>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</si>
  <si>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</si>
  <si>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</si>
  <si>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</si>
  <si>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</si>
  <si>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</si>
  <si>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</si>
  <si>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</si>
  <si>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</si>
  <si>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</si>
  <si>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</si>
  <si>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</si>
  <si>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</si>
  <si>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</si>
  <si>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</si>
  <si>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</si>
  <si>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</si>
  <si>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</si>
  <si>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</si>
  <si>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</si>
  <si>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</si>
  <si>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</si>
  <si>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</si>
  <si>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</si>
  <si>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</si>
  <si>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</si>
  <si>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</si>
  <si>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</si>
  <si>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</si>
  <si>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</si>
  <si>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</si>
  <si>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</si>
  <si>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</si>
  <si>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</si>
  <si>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</si>
  <si>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</si>
  <si>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</si>
  <si>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</si>
  <si>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</si>
  <si>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</si>
  <si>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</si>
  <si>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</si>
  <si>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</si>
  <si>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</si>
  <si>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</si>
  <si>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</si>
  <si>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</si>
  <si>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</si>
  <si>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</si>
  <si>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</si>
  <si>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</si>
  <si>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</si>
  <si>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</si>
  <si>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</si>
  <si>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</si>
  <si>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</si>
  <si>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</si>
  <si>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</si>
  <si>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</si>
  <si>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</si>
  <si>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</si>
  <si>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</si>
  <si>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</si>
  <si>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</si>
  <si>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</si>
  <si>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</si>
  <si>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</si>
  <si>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</si>
  <si>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</si>
  <si>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</si>
  <si>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</si>
  <si>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</si>
  <si>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</si>
  <si>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</si>
  <si>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</si>
  <si>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</si>
  <si>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</si>
  <si>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</si>
  <si>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</si>
  <si>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</si>
  <si>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</si>
  <si>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</si>
  <si>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</si>
  <si>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</si>
  <si>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</si>
  <si>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</si>
  <si>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</si>
  <si>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</si>
  <si>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</si>
  <si>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</si>
  <si>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</si>
  <si>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</si>
  <si>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</si>
  <si>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</si>
  <si>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</si>
  <si>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</si>
  <si>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</si>
  <si>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</si>
  <si>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</si>
  <si>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</si>
  <si>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</si>
  <si>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</si>
  <si>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</si>
  <si>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</si>
  <si>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</si>
  <si>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</si>
  <si>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</si>
  <si>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</si>
  <si>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</si>
  <si>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</si>
  <si>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</si>
  <si>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</si>
  <si>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</si>
  <si>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</si>
  <si>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</si>
  <si>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</si>
  <si>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</si>
  <si>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</si>
  <si>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</si>
  <si>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</si>
  <si>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</si>
  <si>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</si>
  <si>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</si>
  <si>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</si>
  <si>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</si>
  <si>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</si>
  <si>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</si>
  <si>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</si>
  <si>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</si>
  <si>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</si>
  <si>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</si>
  <si>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</si>
  <si>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</si>
  <si>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</si>
  <si>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</si>
  <si>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</si>
  <si>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</si>
  <si>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</si>
  <si>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</si>
  <si>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</si>
  <si>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</si>
  <si>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</si>
  <si>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</si>
  <si>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</si>
  <si>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</si>
  <si>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</si>
  <si>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</si>
  <si>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</si>
  <si>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</si>
  <si>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</si>
  <si>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</si>
  <si>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</si>
  <si>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</si>
  <si>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</si>
  <si>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</si>
  <si>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</si>
  <si>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</si>
  <si>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</si>
  <si>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</si>
  <si>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</si>
  <si>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</si>
  <si>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</si>
  <si>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</si>
  <si>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</si>
  <si>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</si>
  <si>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</si>
  <si>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</si>
  <si>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</si>
  <si>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</si>
  <si>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</si>
  <si>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</si>
  <si>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</si>
  <si>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</si>
  <si>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</si>
  <si>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</si>
  <si>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</si>
  <si>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</si>
  <si>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</si>
  <si>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</si>
  <si>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</si>
  <si>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</si>
  <si>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</si>
  <si>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</si>
  <si>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</si>
  <si>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</si>
  <si>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</si>
  <si>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</si>
  <si>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</si>
  <si>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</si>
  <si>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</si>
  <si>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</si>
  <si>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</si>
  <si>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</si>
  <si>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</si>
  <si>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</si>
  <si>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</si>
  <si>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</si>
  <si>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</si>
  <si>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</si>
  <si>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</si>
  <si>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</si>
  <si>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</si>
  <si>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</si>
  <si>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</si>
  <si>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</si>
  <si>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</si>
  <si>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</si>
  <si>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</si>
  <si>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</si>
  <si>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</si>
  <si>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</si>
  <si>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</si>
  <si>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</si>
  <si>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</si>
  <si>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</si>
  <si>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</si>
  <si>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</si>
  <si>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</si>
  <si>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</si>
  <si>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</si>
  <si>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</si>
  <si>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</si>
  <si>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</si>
  <si>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</si>
  <si>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</si>
  <si>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</si>
  <si>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</si>
  <si>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</si>
  <si>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</si>
  <si>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</si>
  <si>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</si>
  <si>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</si>
  <si>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</si>
  <si>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</si>
  <si>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</si>
  <si>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</si>
  <si>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</si>
  <si>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</si>
  <si>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</si>
  <si>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</si>
  <si>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</si>
  <si>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</si>
  <si>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</si>
  <si>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</si>
  <si>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</si>
  <si>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</si>
  <si>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</si>
  <si>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</si>
  <si>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</si>
  <si>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</si>
  <si>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</si>
  <si>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</si>
  <si>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</si>
  <si>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</si>
  <si>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</si>
  <si>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</si>
  <si>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</si>
  <si>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</si>
  <si>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</si>
  <si>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</si>
  <si>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</si>
  <si>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</si>
  <si>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</si>
  <si>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</si>
  <si>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</si>
  <si>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</si>
  <si>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</si>
  <si>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</si>
  <si>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</si>
  <si>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</si>
  <si>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</si>
  <si>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</si>
  <si>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</si>
  <si>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</si>
  <si>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</si>
  <si>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</si>
  <si>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</si>
  <si>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</si>
  <si>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</si>
  <si>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</si>
  <si>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</si>
  <si>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</si>
  <si>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</si>
  <si>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</si>
  <si>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</si>
  <si>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</si>
  <si>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</si>
  <si>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</si>
  <si>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</si>
  <si>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</si>
  <si>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</si>
  <si>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</si>
  <si>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</si>
  <si>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</si>
  <si>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</si>
  <si>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</si>
  <si>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</si>
  <si>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</si>
  <si>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</si>
  <si>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</si>
  <si>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</si>
  <si>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</si>
  <si>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</si>
  <si>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</si>
  <si>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</si>
  <si>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</si>
  <si>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</si>
  <si>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</si>
  <si>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</si>
  <si>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</si>
  <si>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</si>
  <si>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</si>
  <si>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</si>
  <si>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</si>
  <si>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</si>
  <si>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</si>
  <si>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</si>
  <si>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</si>
  <si>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</si>
  <si>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</si>
  <si>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</si>
  <si>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</si>
  <si>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</si>
  <si>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</si>
  <si>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</si>
  <si>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</si>
  <si>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</si>
  <si>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</si>
  <si>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</si>
  <si>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</si>
  <si>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</si>
  <si>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</si>
  <si>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</si>
  <si>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</si>
  <si>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</si>
  <si>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</si>
  <si>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</si>
  <si>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</si>
  <si>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</si>
  <si>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</si>
  <si>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</si>
  <si>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</si>
  <si>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</si>
  <si>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</si>
  <si>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</si>
  <si>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</si>
  <si>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</si>
  <si>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</si>
  <si>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</si>
  <si>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</si>
  <si>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</si>
  <si>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</si>
  <si>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</si>
  <si>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</si>
  <si>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</si>
  <si>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</si>
  <si>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</si>
  <si>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</si>
  <si>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</si>
  <si>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</si>
  <si>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</si>
  <si>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</si>
  <si>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</si>
  <si>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</si>
  <si>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</si>
  <si>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</si>
  <si>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</si>
  <si>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</si>
  <si>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</si>
  <si>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</si>
  <si>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</si>
  <si>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</si>
  <si>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</si>
  <si>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</si>
  <si>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</si>
  <si>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</si>
  <si>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</si>
  <si>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</si>
  <si>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</si>
  <si>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</si>
  <si>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</si>
  <si>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</si>
  <si>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</si>
  <si>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</si>
  <si>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</si>
  <si>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</si>
  <si>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</si>
  <si>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</si>
  <si>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</si>
  <si>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</si>
  <si>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</si>
  <si>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</si>
  <si>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</si>
  <si>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</si>
  <si>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</si>
  <si>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</si>
  <si>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</si>
  <si>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</si>
  <si>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</si>
  <si>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</si>
  <si>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</si>
  <si>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</si>
  <si>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</si>
  <si>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</si>
  <si>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</si>
  <si>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</si>
  <si>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</si>
  <si>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</si>
  <si>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</si>
  <si>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</si>
  <si>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</si>
  <si>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</si>
  <si>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</si>
  <si>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</si>
  <si>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</si>
  <si>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</si>
  <si>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</si>
  <si>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</si>
  <si>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</si>
  <si>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</si>
  <si>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</si>
  <si>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</si>
  <si>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</si>
  <si>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</si>
  <si>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</si>
  <si>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</si>
  <si>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</si>
  <si>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</si>
  <si>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</si>
  <si>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</si>
  <si>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</si>
  <si>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</si>
  <si>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</si>
  <si>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</si>
  <si>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</si>
  <si>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</si>
  <si>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</si>
  <si>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</si>
  <si>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</si>
  <si>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</si>
  <si>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</si>
  <si>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</si>
  <si>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</si>
  <si>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</si>
  <si>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</si>
  <si>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</si>
  <si>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</si>
  <si>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</si>
  <si>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</si>
  <si>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</si>
  <si>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</si>
  <si>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</si>
  <si>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</si>
  <si>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</si>
  <si>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</si>
  <si>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</si>
  <si>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</si>
  <si>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</si>
  <si>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</si>
  <si>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</si>
  <si>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</si>
  <si>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</si>
  <si>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</si>
  <si>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</si>
  <si>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</si>
  <si>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</si>
  <si>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</si>
  <si>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</si>
  <si>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</si>
  <si>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</si>
  <si>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</si>
  <si>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</si>
  <si>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</si>
  <si>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</si>
  <si>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</si>
  <si>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</si>
  <si>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</si>
  <si>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</si>
  <si>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</si>
  <si>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</si>
  <si>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</si>
  <si>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</si>
  <si>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</si>
  <si>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</si>
  <si>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</si>
  <si>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</si>
  <si>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</si>
  <si>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</si>
  <si>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</si>
  <si>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</si>
  <si>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</si>
  <si>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</si>
  <si>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</si>
  <si>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</si>
  <si>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</si>
  <si>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</si>
  <si>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</si>
  <si>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</si>
  <si>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</si>
  <si>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</si>
  <si>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</si>
  <si>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</si>
  <si>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</si>
  <si>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</si>
  <si>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</si>
  <si>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</si>
  <si>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</si>
  <si>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</si>
  <si>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</si>
  <si>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</si>
  <si>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</si>
  <si>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</si>
  <si>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</si>
  <si>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</si>
  <si>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</si>
  <si>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</si>
  <si>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</si>
  <si>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</si>
  <si>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</si>
  <si>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</si>
  <si>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</si>
  <si>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</si>
  <si>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</si>
  <si>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</si>
  <si>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</si>
  <si>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</si>
  <si>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</si>
  <si>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</si>
  <si>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</si>
  <si>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</si>
  <si>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</si>
  <si>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</si>
  <si>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</si>
  <si>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</si>
  <si>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</si>
  <si>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</si>
  <si>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</si>
  <si>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</si>
  <si>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</si>
  <si>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</si>
  <si>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</si>
  <si>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</si>
  <si>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</si>
  <si>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</si>
  <si>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</si>
  <si>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</si>
  <si>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</si>
  <si>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</si>
  <si>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</si>
  <si>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</si>
  <si>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</si>
  <si>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</si>
  <si>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</si>
  <si>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</si>
  <si>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</si>
  <si>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</si>
  <si>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</si>
  <si>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</si>
  <si>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</si>
  <si>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</si>
  <si>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</si>
  <si>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</si>
  <si>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</si>
  <si>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</si>
  <si>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</si>
  <si>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</si>
  <si>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</si>
  <si>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</si>
  <si>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</si>
  <si>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</si>
  <si>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</si>
  <si>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</si>
  <si>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</si>
  <si>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</si>
  <si>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</si>
  <si>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</si>
  <si>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</si>
  <si>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</si>
  <si>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</si>
  <si>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</si>
  <si>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</si>
  <si>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</si>
  <si>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</si>
  <si>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</si>
  <si>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</si>
  <si>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</si>
  <si>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</si>
  <si>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</si>
  <si>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</si>
  <si>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</si>
  <si>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</si>
  <si>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</si>
  <si>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</si>
  <si>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</si>
  <si>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</si>
  <si>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</si>
  <si>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</si>
  <si>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</si>
  <si>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</si>
  <si>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</si>
  <si>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</si>
  <si>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</si>
  <si>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</si>
  <si>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</si>
  <si>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</si>
  <si>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</si>
  <si>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</si>
  <si>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</si>
  <si>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</si>
  <si>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</si>
  <si>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</si>
  <si>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</si>
  <si>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</si>
  <si>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</si>
  <si>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</si>
  <si>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</si>
  <si>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</si>
  <si>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</si>
  <si>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</si>
  <si>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</si>
  <si>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</si>
  <si>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</si>
  <si>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</si>
  <si>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</si>
  <si>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</si>
  <si>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</si>
  <si>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</si>
  <si>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</si>
  <si>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</si>
  <si>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</si>
  <si>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</si>
  <si>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</si>
  <si>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</si>
  <si>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</si>
  <si>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</si>
  <si>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</si>
  <si>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</si>
  <si>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</si>
  <si>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</si>
  <si>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</si>
  <si>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</si>
  <si>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</si>
  <si>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</si>
  <si>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</si>
  <si>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</si>
  <si>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</si>
  <si>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</si>
  <si>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</si>
  <si>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</si>
  <si>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</si>
  <si>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</si>
  <si>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</si>
  <si>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</si>
  <si>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</si>
  <si>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</si>
  <si>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</si>
  <si>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</si>
  <si>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</si>
  <si>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</si>
  <si>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</si>
  <si>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</si>
  <si>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</si>
  <si>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</si>
  <si>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</si>
  <si>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</si>
  <si>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</si>
  <si>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</si>
  <si>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</si>
  <si>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</si>
  <si>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</si>
  <si>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</si>
  <si>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</si>
  <si>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</si>
  <si>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</si>
  <si>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</si>
  <si>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</si>
  <si>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</si>
  <si>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</si>
  <si>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</si>
  <si>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</si>
  <si>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</si>
  <si>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</si>
  <si>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</si>
  <si>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</si>
  <si>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</si>
  <si>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</si>
  <si>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</si>
  <si>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</si>
  <si>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</si>
  <si>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</si>
  <si>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</si>
  <si>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</si>
  <si>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</si>
  <si>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</si>
  <si>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</si>
  <si>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</si>
  <si>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</si>
  <si>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</si>
  <si>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</si>
  <si>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</si>
  <si>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</si>
  <si>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</si>
  <si>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</si>
  <si>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</si>
  <si>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</si>
  <si>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</si>
  <si>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</si>
  <si>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</si>
  <si>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</si>
  <si>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</si>
  <si>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</si>
  <si>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</si>
  <si>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</si>
  <si>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</si>
  <si>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</si>
  <si>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</si>
  <si>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</si>
  <si>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</si>
  <si>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</si>
  <si>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</si>
  <si>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</si>
  <si>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</si>
  <si>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</si>
  <si>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</si>
  <si>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</si>
  <si>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</si>
  <si>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</si>
  <si>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</si>
  <si>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</si>
  <si>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</si>
  <si>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</si>
  <si>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</si>
  <si>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</si>
  <si>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</si>
  <si>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</si>
  <si>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</si>
  <si>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</si>
  <si>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</si>
  <si>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</si>
  <si>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</si>
  <si>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</si>
  <si>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</si>
  <si>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</si>
  <si>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</si>
  <si>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</si>
  <si>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</si>
  <si>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</si>
  <si>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</si>
  <si>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</si>
  <si>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</si>
  <si>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</si>
  <si>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</si>
  <si>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</si>
  <si>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</si>
  <si>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</si>
  <si>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</si>
  <si>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</si>
  <si>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</si>
  <si>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</si>
  <si>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</si>
  <si>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</si>
  <si>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</si>
  <si>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</si>
  <si>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</si>
  <si>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</si>
  <si>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</si>
  <si>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</si>
  <si>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</si>
  <si>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</si>
  <si>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</si>
  <si>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</si>
  <si>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</si>
  <si>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</si>
  <si>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</si>
  <si>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</si>
  <si>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</si>
  <si>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</si>
  <si>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</si>
  <si>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</si>
  <si>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</si>
  <si>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</si>
  <si>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</si>
  <si>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</si>
  <si>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</si>
  <si>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</si>
  <si>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</si>
  <si>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</si>
  <si>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</si>
  <si>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</si>
  <si>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</si>
  <si>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</si>
  <si>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</si>
  <si>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</si>
  <si>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</si>
  <si>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</si>
  <si>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</si>
  <si>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</si>
  <si>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</si>
  <si>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</si>
  <si>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</si>
  <si>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</si>
  <si>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</si>
  <si>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</si>
  <si>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</si>
  <si>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</si>
  <si>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</si>
  <si>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</si>
  <si>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</si>
  <si>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</si>
  <si>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</si>
  <si>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</si>
  <si>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</si>
  <si>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</si>
  <si>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</si>
  <si>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</si>
  <si>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</si>
  <si>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</si>
  <si>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</si>
  <si>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</si>
  <si>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</si>
  <si>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</si>
  <si>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</si>
  <si>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</si>
  <si>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</si>
  <si>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</si>
  <si>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</si>
  <si>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</si>
  <si>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</si>
  <si>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</si>
  <si>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</si>
  <si>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</si>
  <si>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</si>
  <si>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</si>
  <si>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</si>
  <si>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</si>
  <si>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</si>
  <si>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</si>
  <si>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</si>
  <si>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</si>
  <si>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</si>
  <si>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</si>
  <si>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</si>
  <si>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</si>
  <si>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</si>
  <si>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</si>
  <si>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</si>
  <si>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</si>
  <si>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</si>
  <si>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</si>
  <si>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</si>
  <si>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</si>
  <si>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</si>
  <si>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</si>
  <si>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</si>
  <si>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</si>
  <si>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</si>
  <si>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</si>
  <si>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</si>
  <si>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</si>
  <si>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</si>
  <si>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</si>
  <si>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</si>
  <si>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</si>
  <si>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</si>
  <si>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</si>
  <si>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</si>
  <si>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</si>
  <si>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</si>
  <si>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</si>
  <si>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</si>
  <si>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</si>
  <si>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</si>
  <si>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</si>
  <si>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</si>
  <si>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</si>
  <si>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</si>
  <si>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</si>
  <si>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</si>
  <si>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</si>
  <si>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</si>
  <si>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</si>
  <si>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</si>
  <si>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</si>
  <si>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</si>
  <si>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</si>
  <si>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</si>
  <si>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</si>
  <si>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</si>
  <si>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</si>
  <si>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</si>
  <si>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</si>
  <si>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</si>
  <si>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</si>
  <si>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</si>
  <si>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</si>
  <si>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</si>
  <si>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</si>
  <si>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</si>
  <si>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</si>
  <si>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</si>
  <si>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</si>
  <si>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</si>
  <si>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</si>
  <si>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</si>
  <si>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</si>
  <si>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</si>
  <si>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</si>
  <si>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</si>
  <si>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</si>
  <si>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</si>
  <si>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</si>
  <si>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</si>
  <si>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</si>
  <si>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</si>
  <si>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</si>
  <si>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</si>
  <si>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</si>
  <si>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</si>
  <si>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</si>
  <si>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</si>
  <si>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</si>
  <si>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</si>
  <si>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</si>
  <si>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</si>
  <si>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</si>
  <si>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</si>
  <si>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</si>
  <si>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</si>
  <si>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</si>
  <si>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</si>
  <si>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</si>
  <si>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</si>
  <si>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</si>
  <si>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</si>
  <si>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</si>
  <si>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</si>
  <si>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</si>
  <si>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</si>
  <si>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</si>
  <si>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</si>
  <si>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</si>
  <si>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</si>
  <si>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</si>
  <si>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</si>
  <si>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</si>
  <si>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</si>
  <si>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</si>
  <si>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</si>
  <si>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</si>
  <si>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</si>
  <si>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</si>
  <si>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</si>
  <si>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</si>
  <si>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</si>
  <si>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</si>
  <si>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</si>
  <si>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</si>
  <si>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</si>
  <si>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</si>
  <si>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</si>
  <si>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</si>
  <si>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</si>
  <si>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</si>
  <si>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</si>
  <si>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</si>
  <si>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</si>
  <si>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</si>
  <si>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</si>
  <si>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</si>
  <si>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</si>
  <si>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</si>
  <si>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</si>
  <si>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</si>
  <si>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</si>
  <si>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</si>
  <si>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</si>
  <si>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</si>
  <si>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</si>
  <si>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</si>
  <si>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</si>
  <si>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</si>
  <si>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</si>
  <si>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</si>
  <si>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</si>
  <si>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</si>
  <si>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</si>
  <si>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</si>
  <si>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</si>
  <si>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</si>
  <si>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</si>
  <si>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</si>
  <si>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</si>
  <si>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</si>
  <si>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</si>
  <si>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</si>
  <si>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</si>
  <si>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</si>
  <si>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</si>
  <si>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</si>
  <si>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</si>
  <si>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</si>
  <si>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</si>
  <si>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</si>
  <si>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</si>
  <si>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</si>
  <si>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</si>
  <si>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</si>
  <si>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</si>
  <si>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</si>
  <si>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</si>
  <si>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</si>
  <si>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</si>
  <si>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</si>
  <si>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</si>
  <si>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</si>
  <si>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</si>
  <si>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</si>
  <si>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</si>
  <si>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</si>
  <si>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</si>
  <si>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</si>
  <si>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</si>
  <si>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</si>
  <si>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</si>
  <si>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</si>
  <si>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</si>
  <si>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</si>
  <si>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</si>
  <si>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</si>
  <si>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</si>
  <si>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</si>
  <si>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</si>
  <si>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</si>
  <si>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</si>
  <si>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</si>
  <si>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</si>
  <si>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</si>
  <si>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</si>
  <si>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</si>
  <si>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</si>
  <si>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</si>
  <si>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</si>
  <si>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</si>
  <si>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</si>
  <si>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</si>
  <si>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</si>
  <si>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</si>
  <si>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</si>
  <si>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</si>
  <si>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</si>
  <si>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</si>
  <si>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</si>
  <si>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</si>
  <si>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</si>
  <si>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</si>
  <si>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</si>
  <si>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</si>
  <si>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</si>
  <si>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</si>
  <si>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</si>
  <si>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</si>
  <si>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</si>
  <si>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</si>
  <si>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</si>
  <si>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</si>
  <si>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</si>
  <si>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</si>
  <si>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</si>
  <si>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</si>
  <si>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</si>
  <si>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</si>
  <si>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</si>
  <si>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</si>
  <si>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</si>
  <si>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</si>
  <si>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</si>
  <si>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</si>
  <si>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</si>
  <si>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</si>
  <si>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</si>
  <si>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</si>
  <si>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</si>
  <si>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</si>
  <si>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</si>
  <si>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</si>
  <si>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</si>
  <si>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</si>
  <si>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</si>
  <si>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</si>
  <si>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</si>
  <si>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</si>
  <si>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</si>
  <si>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</si>
  <si>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</si>
  <si>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</si>
  <si>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</si>
  <si>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</si>
  <si>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</si>
  <si>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</si>
  <si>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</si>
  <si>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</si>
  <si>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</si>
  <si>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</si>
  <si>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</si>
  <si>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</si>
  <si>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</si>
  <si>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</si>
  <si>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</si>
  <si>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</si>
  <si>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</si>
  <si>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</si>
  <si>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</si>
  <si>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</si>
  <si>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</si>
  <si>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</si>
  <si>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</si>
  <si>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</si>
  <si>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</si>
  <si>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</si>
  <si>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</si>
  <si>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</si>
  <si>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</si>
  <si>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</si>
  <si>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</si>
  <si>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</si>
  <si>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</si>
  <si>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</si>
  <si>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</si>
  <si>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</si>
  <si>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</si>
  <si>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</si>
  <si>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</si>
  <si>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</si>
  <si>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</si>
  <si>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</si>
  <si>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</si>
  <si>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</si>
  <si>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</si>
  <si>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</si>
  <si>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</si>
  <si>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</si>
  <si>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</si>
  <si>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</si>
  <si>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</si>
  <si>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</si>
  <si>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</si>
  <si>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</si>
  <si>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</si>
  <si>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</si>
  <si>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</si>
  <si>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</si>
  <si>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</si>
  <si>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</si>
  <si>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</si>
  <si>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</si>
  <si>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</si>
  <si>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</si>
  <si>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</si>
  <si>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</si>
  <si>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</si>
  <si>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</si>
  <si>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</si>
  <si>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</si>
  <si>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</si>
  <si>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</si>
  <si>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</si>
  <si>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</si>
  <si>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</si>
  <si>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</si>
  <si>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</si>
  <si>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</si>
  <si>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</si>
  <si>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</si>
  <si>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</si>
  <si>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</si>
  <si>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</si>
  <si>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</si>
  <si>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</si>
  <si>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</si>
  <si>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</si>
  <si>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</si>
  <si>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</si>
  <si>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</si>
  <si>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</si>
  <si>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</si>
  <si>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</si>
  <si>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</si>
  <si>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</si>
  <si>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</si>
  <si>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</si>
  <si>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</si>
  <si>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</si>
  <si>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</si>
  <si>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</si>
  <si>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</si>
  <si>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</si>
  <si>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</si>
  <si>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</si>
  <si>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</si>
  <si>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</si>
  <si>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</si>
  <si>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</si>
  <si>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</si>
  <si>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</si>
  <si>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</si>
  <si>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</si>
  <si>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</si>
  <si>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</si>
  <si>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</si>
  <si>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</si>
  <si>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</si>
  <si>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</si>
  <si>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</si>
  <si>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</si>
  <si>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</si>
  <si>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</si>
  <si>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</si>
  <si>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</si>
  <si>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</si>
  <si>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</si>
  <si>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</si>
  <si>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</si>
  <si>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</si>
  <si>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</si>
  <si>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</si>
  <si>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</si>
  <si>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</si>
  <si>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</si>
  <si>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</si>
  <si>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</si>
  <si>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</si>
  <si>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</si>
  <si>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</si>
  <si>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</si>
  <si>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</si>
  <si>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</si>
  <si>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</si>
  <si>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</si>
  <si>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</si>
  <si>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</si>
  <si>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</si>
  <si>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</si>
  <si>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</si>
  <si>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</si>
  <si>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</si>
  <si>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</si>
  <si>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</si>
  <si>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</si>
  <si>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</si>
  <si>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</si>
  <si>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</si>
  <si>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</si>
  <si>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</si>
  <si>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</si>
  <si>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</si>
  <si>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</si>
  <si>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</si>
  <si>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</si>
  <si>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</si>
  <si>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</si>
  <si>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</si>
  <si>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</si>
  <si>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</si>
  <si>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</si>
  <si>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</si>
  <si>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</si>
  <si>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</si>
  <si>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</si>
  <si>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</si>
  <si>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</si>
  <si>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</si>
  <si>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</si>
  <si>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</si>
  <si>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</si>
  <si>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</si>
  <si>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</si>
  <si>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</si>
  <si>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</si>
  <si>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</si>
  <si>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</si>
  <si>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</si>
  <si>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</si>
  <si>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</si>
  <si>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</si>
  <si>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</si>
  <si>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</si>
  <si>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</si>
  <si>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</si>
  <si>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</si>
  <si>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</si>
  <si>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</si>
  <si>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</si>
  <si>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</si>
  <si>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</si>
  <si>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</si>
  <si>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</si>
  <si>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</si>
  <si>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</si>
  <si>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</si>
  <si>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</si>
  <si>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</si>
  <si>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</si>
  <si>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</si>
  <si>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</si>
  <si>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</si>
  <si>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</si>
  <si>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</si>
  <si>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</si>
  <si>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</si>
  <si>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</si>
  <si>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</si>
  <si>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</si>
  <si>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</si>
  <si>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</si>
  <si>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</si>
  <si>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</si>
  <si>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</si>
  <si>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</si>
  <si>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</si>
  <si>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</si>
  <si>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</si>
  <si>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</si>
  <si>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</si>
  <si>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</si>
  <si>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</si>
  <si>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</si>
  <si>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</si>
  <si>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</si>
  <si>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</si>
  <si>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</si>
  <si>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</si>
  <si>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</si>
  <si>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</si>
  <si>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</si>
  <si>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</si>
  <si>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</si>
  <si>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</si>
  <si>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</si>
  <si>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</si>
  <si>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</si>
  <si>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</si>
  <si>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</si>
  <si>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</si>
  <si>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</si>
  <si>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</si>
  <si>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</si>
  <si>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</si>
  <si>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</si>
  <si>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</si>
  <si>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</si>
  <si>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</si>
  <si>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</si>
  <si>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</si>
  <si>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</si>
  <si>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</si>
  <si>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</si>
  <si>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</si>
  <si>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</si>
  <si>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</si>
  <si>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</si>
  <si>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</si>
  <si>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</si>
  <si>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</si>
  <si>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</si>
  <si>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</si>
  <si>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</si>
  <si>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</si>
  <si>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</si>
  <si>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</si>
  <si>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</si>
  <si>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</si>
  <si>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</si>
  <si>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</si>
  <si>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</si>
  <si>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</si>
  <si>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</si>
  <si>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</si>
  <si>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</si>
  <si>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</si>
  <si>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</si>
  <si>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</si>
  <si>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</si>
  <si>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</si>
  <si>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</si>
  <si>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</si>
  <si>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</si>
  <si>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</si>
  <si>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</si>
  <si>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</si>
  <si>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</si>
  <si>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</si>
  <si>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</si>
  <si>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</si>
  <si>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</si>
  <si>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</si>
  <si>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</si>
  <si>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</si>
  <si>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</si>
  <si>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</si>
  <si>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</si>
  <si>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</si>
  <si>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</si>
  <si>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</si>
  <si>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</si>
  <si>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</si>
  <si>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</si>
  <si>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</si>
  <si>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</si>
  <si>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</si>
  <si>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</si>
  <si>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</si>
  <si>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</si>
  <si>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</si>
  <si>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</si>
  <si>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</si>
  <si>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</si>
  <si>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</si>
  <si>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</si>
  <si>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</si>
  <si>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</si>
  <si>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</si>
  <si>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</si>
  <si>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</si>
  <si>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</si>
  <si>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</si>
  <si>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</si>
  <si>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</si>
  <si>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</si>
  <si>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</si>
  <si>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</si>
  <si>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</si>
  <si>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</si>
  <si>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</si>
  <si>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</si>
  <si>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</si>
  <si>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</si>
  <si>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</si>
  <si>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</si>
  <si>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</si>
  <si>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</si>
  <si>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</si>
  <si>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</si>
  <si>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</si>
  <si>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</si>
  <si>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</si>
  <si>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</si>
  <si>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</si>
  <si>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</si>
  <si>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</si>
  <si>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</si>
  <si>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</si>
  <si>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</si>
  <si>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</si>
  <si>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</si>
  <si>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</si>
  <si>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</si>
  <si>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</si>
  <si>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</si>
  <si>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</si>
  <si>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</si>
  <si>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</si>
  <si>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</si>
  <si>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</si>
  <si>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</si>
  <si>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</si>
  <si>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</si>
  <si>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</si>
  <si>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</si>
  <si>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</si>
  <si>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</si>
  <si>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</si>
  <si>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</si>
  <si>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</si>
  <si>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</si>
  <si>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</si>
  <si>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</si>
  <si>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</si>
  <si>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</si>
  <si>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</si>
  <si>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</si>
  <si>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</si>
  <si>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</si>
  <si>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</si>
  <si>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</si>
  <si>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</si>
  <si>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</si>
  <si>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</si>
  <si>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</si>
  <si>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</si>
  <si>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</si>
  <si>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</si>
  <si>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</si>
  <si>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</si>
  <si>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</si>
  <si>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</si>
  <si>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</si>
  <si>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</si>
  <si>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</si>
  <si>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</si>
  <si>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</si>
  <si>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</si>
  <si>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</si>
  <si>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</si>
  <si>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</si>
  <si>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</si>
  <si>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</si>
  <si>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</si>
  <si>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</si>
  <si>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</si>
  <si>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</si>
  <si>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</si>
  <si>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</si>
  <si>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</si>
  <si>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</si>
  <si>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</si>
  <si>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</si>
  <si>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</si>
  <si>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</si>
  <si>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</si>
  <si>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</si>
  <si>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</si>
  <si>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</si>
  <si>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</si>
  <si>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</si>
  <si>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</si>
  <si>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</si>
  <si>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</si>
  <si>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</si>
  <si>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</si>
  <si>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</si>
  <si>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</si>
  <si>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</si>
  <si>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</si>
  <si>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</si>
  <si>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</si>
  <si>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</si>
  <si>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</si>
  <si>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</si>
  <si>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</si>
  <si>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</si>
  <si>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</si>
  <si>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</si>
  <si>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</si>
  <si>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</si>
  <si>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</si>
  <si>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</si>
  <si>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</si>
  <si>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</si>
  <si>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</si>
  <si>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</si>
  <si>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</si>
  <si>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</si>
  <si>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</si>
  <si>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</si>
  <si>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</si>
  <si>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</si>
  <si>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</si>
  <si>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</si>
  <si>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</si>
  <si>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</si>
  <si>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</si>
  <si>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</si>
  <si>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</si>
  <si>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</si>
  <si>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</si>
  <si>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</si>
  <si>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</si>
  <si>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</si>
  <si>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</si>
  <si>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</si>
  <si>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</si>
  <si>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</si>
  <si>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</si>
  <si>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</si>
  <si>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</si>
  <si>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</si>
  <si>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</si>
  <si>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</si>
  <si>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</si>
  <si>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</si>
  <si>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</si>
  <si>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</si>
  <si>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</si>
  <si>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</si>
  <si>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</si>
  <si>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</si>
  <si>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</si>
  <si>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</si>
  <si>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</si>
  <si>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</si>
  <si>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</si>
  <si>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</si>
  <si>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</si>
  <si>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</si>
  <si>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</si>
  <si>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</si>
  <si>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</si>
  <si>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</si>
  <si>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</si>
  <si>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</si>
  <si>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</si>
  <si>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</si>
  <si>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</si>
  <si>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</si>
  <si>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</si>
  <si>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</si>
  <si>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</si>
  <si>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</si>
  <si>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</si>
  <si>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</si>
  <si>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</si>
  <si>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</si>
  <si>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</si>
  <si>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</si>
  <si>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</si>
  <si>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</si>
  <si>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</si>
  <si>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</si>
  <si>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</si>
  <si>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</si>
  <si>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</si>
  <si>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</si>
  <si>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</si>
  <si>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</si>
  <si>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</si>
  <si>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</si>
  <si>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</si>
  <si>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</si>
  <si>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</si>
  <si>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</si>
  <si>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</si>
  <si>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</si>
  <si>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</si>
  <si>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</si>
  <si>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</si>
  <si>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</si>
  <si>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</si>
  <si>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</si>
  <si>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</si>
  <si>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</si>
  <si>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</si>
  <si>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</si>
  <si>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</si>
  <si>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</si>
  <si>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</si>
  <si>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</si>
  <si>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</si>
  <si>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</si>
  <si>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</si>
  <si>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</si>
  <si>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</si>
  <si>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</si>
  <si>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</si>
  <si>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</si>
  <si>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</si>
  <si>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</si>
  <si>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</si>
  <si>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</si>
  <si>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</si>
  <si>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</si>
  <si>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</si>
  <si>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</si>
  <si>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</si>
  <si>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</si>
  <si>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</si>
  <si>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</si>
  <si>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</si>
  <si>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</si>
  <si>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</si>
  <si>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</si>
  <si>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</si>
  <si>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</si>
  <si>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</si>
  <si>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</si>
  <si>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</si>
  <si>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</si>
  <si>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</si>
  <si>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</si>
  <si>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</si>
  <si>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</si>
  <si>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</si>
  <si>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</si>
  <si>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</si>
  <si>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</si>
  <si>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</si>
  <si>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</si>
  <si>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</si>
  <si>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</si>
  <si>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</si>
  <si>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</si>
  <si>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</si>
  <si>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</si>
  <si>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</si>
  <si>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</si>
  <si>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</si>
  <si>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</si>
  <si>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</si>
  <si>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</si>
  <si>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</si>
  <si>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</si>
  <si>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</si>
  <si>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</si>
  <si>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</si>
  <si>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</si>
  <si>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</si>
  <si>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</si>
  <si>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</si>
  <si>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</si>
  <si>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</si>
  <si>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</si>
  <si>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</si>
  <si>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</si>
  <si>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</si>
  <si>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</si>
  <si>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</si>
  <si>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</si>
  <si>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</si>
  <si>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</si>
  <si>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</si>
  <si>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</si>
  <si>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</si>
  <si>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</si>
  <si>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</si>
  <si>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</si>
  <si>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</si>
  <si>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</si>
  <si>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</si>
  <si>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</si>
  <si>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</si>
  <si>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</si>
  <si>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</si>
  <si>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</si>
  <si>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</si>
  <si>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</si>
  <si>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</si>
  <si>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</si>
  <si>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</si>
  <si>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</si>
  <si>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</si>
  <si>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</si>
  <si>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</si>
  <si>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</si>
  <si>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</si>
  <si>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</si>
  <si>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</si>
  <si>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</si>
  <si>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</si>
  <si>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</si>
  <si>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</si>
  <si>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</si>
  <si>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</si>
  <si>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</si>
  <si>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</si>
  <si>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</si>
  <si>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</si>
  <si>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</si>
  <si>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</si>
  <si>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</si>
  <si>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</si>
  <si>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</si>
  <si>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</si>
  <si>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</si>
  <si>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</si>
  <si>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</si>
  <si>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</si>
  <si>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</si>
  <si>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</si>
  <si>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</si>
  <si>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</si>
  <si>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</si>
  <si>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</si>
  <si>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</si>
  <si>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</si>
  <si>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</si>
  <si>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</si>
  <si>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</si>
  <si>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</si>
  <si>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</si>
  <si>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</si>
  <si>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</si>
  <si>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</si>
  <si>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</si>
  <si>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</si>
  <si>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</si>
  <si>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</si>
  <si>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</si>
  <si>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</si>
  <si>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</si>
  <si>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</si>
  <si>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</si>
  <si>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</si>
  <si>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</si>
  <si>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</si>
  <si>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</si>
  <si>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</si>
  <si>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</si>
  <si>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</si>
  <si>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</si>
  <si>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</si>
  <si>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</si>
  <si>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</si>
  <si>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</si>
  <si>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</si>
  <si>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</si>
  <si>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</si>
  <si>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</si>
  <si>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</si>
  <si>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</si>
  <si>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</si>
  <si>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</si>
  <si>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</si>
  <si>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</si>
  <si>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</si>
  <si>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</si>
  <si>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</si>
  <si>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</si>
  <si>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</si>
  <si>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</si>
  <si>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</si>
  <si>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</si>
  <si>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</si>
  <si>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</si>
  <si>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</si>
  <si>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</si>
  <si>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</si>
  <si>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</si>
  <si>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</si>
  <si>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</si>
  <si>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</si>
  <si>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</si>
  <si>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</si>
  <si>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</si>
  <si>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</si>
  <si>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</si>
  <si>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</si>
  <si>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</si>
  <si>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</si>
  <si>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</si>
  <si>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</si>
  <si>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</si>
  <si>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</si>
  <si>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</si>
  <si>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</si>
  <si>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</si>
  <si>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</si>
  <si>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</si>
  <si>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</si>
  <si>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</si>
  <si>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</si>
  <si>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</si>
  <si>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</si>
  <si>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</si>
  <si>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</si>
  <si>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</si>
  <si>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</si>
  <si>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</si>
  <si>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</si>
  <si>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</si>
  <si>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</si>
  <si>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</si>
  <si>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</si>
  <si>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</si>
  <si>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</si>
  <si>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</si>
  <si>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</si>
  <si>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</si>
  <si>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</si>
  <si>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</si>
  <si>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</si>
  <si>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</si>
  <si>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</si>
  <si>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</si>
  <si>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</si>
  <si>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</si>
  <si>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</si>
  <si>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</si>
  <si>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</si>
  <si>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</si>
  <si>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</si>
  <si>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</si>
  <si>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</si>
  <si>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</si>
  <si>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</si>
  <si>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</si>
  <si>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</si>
  <si>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</si>
  <si>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</si>
  <si>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</si>
  <si>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</si>
  <si>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</si>
  <si>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</si>
  <si>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</si>
  <si>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</si>
  <si>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</si>
  <si>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</si>
  <si>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</si>
  <si>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</si>
  <si>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</si>
  <si>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</si>
  <si>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</si>
  <si>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</si>
  <si>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</si>
  <si>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</si>
  <si>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</si>
  <si>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</si>
  <si>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</si>
  <si>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</si>
  <si>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</si>
  <si>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</si>
  <si>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</si>
  <si>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</si>
  <si>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</si>
  <si>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</si>
  <si>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</si>
  <si>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</si>
  <si>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</si>
  <si>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</si>
  <si>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</si>
  <si>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</si>
  <si>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</si>
  <si>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</si>
  <si>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</si>
  <si>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</si>
  <si>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</si>
  <si>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</si>
  <si>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</si>
  <si>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</si>
  <si>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</si>
  <si>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</si>
  <si>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</si>
  <si>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</si>
  <si>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</si>
  <si>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</si>
  <si>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</si>
  <si>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</si>
  <si>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</si>
  <si>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</si>
  <si>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</si>
  <si>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</si>
  <si>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</si>
  <si>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</si>
  <si>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</si>
  <si>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</si>
  <si>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</si>
  <si>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</si>
  <si>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</si>
  <si>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</si>
  <si>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</si>
  <si>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</si>
  <si>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</si>
  <si>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</si>
  <si>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</si>
  <si>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</si>
  <si>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</si>
  <si>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</si>
  <si>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</si>
  <si>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</si>
  <si>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</si>
  <si>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</si>
  <si>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</si>
  <si>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</si>
  <si>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</si>
  <si>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</si>
  <si>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</si>
  <si>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</si>
  <si>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</si>
  <si>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</si>
  <si>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</si>
  <si>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</si>
  <si>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</si>
  <si>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</si>
  <si>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</si>
  <si>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</si>
  <si>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</si>
  <si>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</si>
  <si>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</si>
  <si>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</si>
  <si>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</si>
  <si>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</si>
  <si>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</si>
  <si>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</si>
  <si>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</si>
  <si>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</si>
  <si>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</si>
  <si>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</si>
  <si>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</si>
  <si>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</si>
  <si>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</si>
  <si>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</si>
  <si>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</si>
  <si>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</si>
  <si>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</si>
  <si>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</si>
  <si>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</si>
  <si>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</si>
  <si>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</si>
  <si>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</si>
  <si>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</si>
  <si>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</si>
  <si>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</si>
  <si>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</si>
  <si>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</si>
  <si>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</si>
  <si>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</si>
  <si>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</si>
  <si>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</si>
  <si>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</si>
  <si>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</si>
  <si>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</si>
  <si>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</si>
  <si>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</si>
  <si>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</si>
  <si>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</si>
  <si>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</si>
  <si>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</si>
  <si>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</si>
  <si>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</si>
  <si>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</si>
  <si>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</si>
  <si>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</si>
  <si>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</si>
  <si>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</si>
  <si>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</si>
  <si>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</si>
  <si>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</si>
  <si>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</si>
  <si>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</si>
  <si>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</si>
  <si>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</si>
  <si>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</si>
  <si>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</si>
  <si>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</si>
  <si>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</si>
  <si>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</si>
  <si>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</si>
  <si>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</si>
  <si>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</si>
  <si>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</si>
  <si>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</si>
  <si>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</si>
  <si>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</si>
  <si>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</si>
  <si>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</si>
  <si>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</si>
  <si>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</si>
  <si>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</si>
  <si>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</si>
  <si>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</si>
  <si>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</si>
  <si>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</si>
  <si>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</si>
  <si>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</si>
  <si>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</si>
  <si>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</si>
  <si>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</si>
  <si>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</si>
  <si>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</si>
  <si>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</si>
  <si>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</si>
  <si>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</si>
  <si>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</si>
  <si>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</si>
  <si>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</si>
  <si>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</si>
  <si>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</si>
  <si>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</si>
  <si>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</si>
  <si>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</si>
  <si>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</si>
  <si>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</si>
  <si>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</si>
  <si>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</si>
  <si>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</si>
  <si>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</si>
  <si>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</si>
  <si>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</si>
  <si>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</si>
  <si>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</si>
  <si>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</si>
  <si>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</si>
  <si>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</si>
  <si>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</si>
  <si>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</si>
  <si>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</si>
  <si>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</si>
  <si>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</si>
  <si>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</si>
  <si>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</si>
  <si>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</si>
  <si>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</si>
  <si>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</si>
  <si>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</si>
  <si>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</si>
  <si>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</si>
  <si>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</si>
  <si>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</si>
  <si>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</si>
  <si>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</si>
  <si>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</si>
  <si>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</si>
  <si>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</si>
  <si>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</si>
  <si>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</si>
  <si>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</si>
  <si>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</si>
  <si>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</si>
  <si>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</si>
  <si>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</si>
  <si>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</si>
  <si>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</si>
  <si>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</si>
  <si>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</si>
  <si>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</si>
  <si>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</si>
  <si>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</si>
  <si>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</si>
  <si>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</si>
  <si>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</si>
  <si>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</si>
  <si>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</si>
  <si>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</si>
  <si>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</si>
  <si>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</si>
  <si>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</si>
  <si>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</si>
  <si>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</si>
  <si>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</si>
  <si>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</si>
  <si>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</si>
  <si>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</si>
  <si>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</si>
  <si>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</si>
  <si>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</si>
  <si>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</si>
  <si>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</si>
  <si>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</si>
  <si>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</si>
  <si>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</si>
  <si>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</si>
  <si>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</si>
  <si>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</si>
  <si>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</si>
  <si>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</si>
  <si>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</si>
  <si>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</si>
  <si>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</si>
  <si>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</si>
  <si>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</si>
  <si>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</si>
  <si>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</si>
  <si>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</si>
  <si>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</si>
  <si>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</si>
  <si>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</si>
  <si>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</si>
  <si>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</si>
  <si>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</si>
  <si>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</si>
  <si>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</si>
  <si>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</si>
  <si>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</si>
  <si>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</si>
  <si>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</si>
  <si>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</si>
  <si>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</si>
  <si>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</si>
  <si>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</si>
  <si>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</si>
  <si>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</si>
  <si>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</si>
  <si>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</si>
  <si>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</si>
  <si>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</si>
  <si>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</si>
  <si>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</si>
  <si>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</si>
  <si>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</si>
  <si>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</si>
  <si>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</si>
  <si>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</si>
  <si>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</si>
  <si>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</si>
  <si>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</si>
  <si>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</si>
  <si>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</si>
  <si>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</si>
  <si>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</si>
  <si>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</si>
  <si>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</si>
  <si>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</si>
  <si>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</si>
  <si>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</si>
  <si>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</si>
  <si>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</si>
  <si>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</si>
  <si>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</si>
  <si>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</si>
  <si>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</si>
  <si>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</si>
  <si>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</si>
  <si>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</si>
  <si>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</si>
  <si>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</si>
  <si>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</si>
  <si>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</si>
  <si>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</si>
  <si>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</si>
  <si>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</si>
  <si>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</si>
  <si>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</si>
  <si>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</si>
  <si>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</si>
  <si>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</si>
  <si>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</si>
  <si>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</si>
  <si>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</si>
  <si>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</si>
  <si>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</si>
  <si>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</si>
  <si>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</si>
  <si>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</si>
  <si>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</si>
  <si>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</si>
  <si>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</si>
  <si>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</si>
  <si>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</si>
  <si>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</si>
  <si>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</si>
  <si>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</si>
  <si>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</si>
  <si>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</si>
  <si>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</si>
  <si>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</si>
  <si>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</si>
  <si>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</si>
  <si>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</si>
  <si>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</si>
  <si>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</si>
  <si>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</si>
  <si>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</si>
  <si>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</si>
  <si>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</si>
  <si>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</si>
  <si>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</si>
  <si>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</si>
  <si>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</si>
  <si>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</si>
  <si>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</si>
  <si>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</si>
  <si>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</si>
  <si>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</si>
  <si>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</si>
  <si>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</si>
  <si>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</si>
  <si>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</si>
  <si>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</si>
  <si>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</si>
  <si>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</si>
  <si>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</si>
  <si>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</si>
  <si>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</si>
  <si>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</si>
  <si>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</si>
  <si>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</si>
  <si>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</si>
  <si>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</si>
  <si>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</si>
  <si>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</si>
  <si>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</si>
  <si>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</si>
  <si>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</si>
  <si>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</si>
  <si>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</si>
  <si>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</si>
  <si>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</si>
  <si>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</si>
  <si>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</si>
  <si>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</si>
  <si>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</si>
  <si>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</si>
  <si>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</si>
  <si>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</si>
  <si>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</si>
  <si>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</si>
  <si>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</si>
  <si>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</si>
  <si>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</si>
  <si>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</si>
  <si>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</si>
  <si>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</si>
  <si>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</si>
  <si>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</si>
  <si>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</si>
  <si>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</si>
  <si>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</si>
  <si>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</si>
  <si>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</si>
  <si>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</si>
  <si>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</si>
  <si>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</si>
  <si>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</si>
  <si>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</si>
  <si>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</si>
  <si>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</si>
  <si>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</si>
  <si>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</si>
  <si>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</si>
  <si>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</si>
  <si>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</si>
  <si>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</si>
  <si>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</si>
  <si>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</si>
  <si>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</si>
  <si>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</si>
  <si>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</si>
  <si>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</si>
  <si>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</si>
  <si>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</si>
  <si>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</si>
  <si>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</si>
  <si>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</si>
  <si>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</si>
  <si>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</si>
  <si>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</si>
  <si>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</si>
  <si>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</si>
  <si>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</si>
  <si>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</si>
  <si>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</si>
  <si>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</si>
  <si>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</si>
  <si>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</si>
  <si>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</si>
  <si>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</si>
  <si>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</si>
  <si>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</si>
  <si>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</si>
  <si>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</si>
  <si>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</si>
  <si>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</si>
  <si>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</si>
  <si>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</si>
  <si>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</si>
  <si>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</si>
  <si>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</si>
  <si>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</si>
  <si>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</si>
  <si>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</si>
  <si>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</si>
  <si>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</si>
  <si>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</si>
  <si>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</si>
  <si>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</si>
  <si>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</si>
  <si>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</si>
  <si>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</si>
  <si>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</si>
  <si>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</si>
  <si>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</si>
  <si>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</si>
  <si>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</si>
  <si>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</si>
  <si>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</si>
  <si>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</si>
  <si>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</si>
  <si>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</si>
  <si>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</si>
  <si>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</si>
  <si>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</si>
  <si>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</si>
  <si>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</si>
  <si>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</si>
  <si>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</si>
  <si>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</si>
  <si>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</si>
  <si>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</si>
  <si>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</si>
  <si>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</si>
  <si>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</si>
  <si>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</si>
  <si>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</si>
  <si>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</si>
  <si>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</si>
  <si>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</si>
  <si>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</si>
  <si>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</si>
  <si>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</si>
  <si>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</si>
  <si>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</si>
  <si>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</si>
  <si>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</si>
  <si>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</si>
  <si>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</si>
  <si>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</si>
  <si>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</si>
  <si>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</si>
  <si>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</si>
  <si>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</si>
  <si>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</si>
  <si>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</si>
  <si>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</si>
  <si>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</si>
  <si>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</si>
  <si>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</si>
  <si>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</si>
  <si>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</si>
  <si>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</si>
  <si>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</si>
  <si>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</si>
  <si>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</si>
  <si>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</si>
  <si>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</si>
  <si>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</si>
  <si>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</si>
  <si>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</si>
  <si>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</si>
  <si>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</si>
  <si>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</si>
  <si>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</si>
  <si>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</si>
  <si>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</si>
  <si>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</si>
  <si>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</si>
  <si>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</si>
  <si>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</si>
  <si>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</si>
  <si>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</si>
  <si>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</si>
  <si>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</si>
  <si>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</si>
  <si>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</si>
  <si>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</si>
  <si>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</si>
  <si>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</si>
  <si>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</si>
  <si>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</si>
  <si>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</si>
  <si>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</si>
  <si>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</si>
  <si>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</si>
  <si>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</si>
  <si>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</si>
  <si>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</si>
  <si>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</si>
  <si>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</si>
  <si>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</si>
  <si>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</si>
  <si>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</si>
  <si>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</si>
  <si>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</si>
  <si>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</si>
  <si>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</si>
  <si>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</si>
  <si>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</si>
  <si>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</si>
  <si>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</si>
  <si>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</si>
  <si>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</si>
  <si>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</si>
  <si>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</si>
  <si>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</si>
  <si>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</si>
  <si>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</si>
  <si>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</si>
  <si>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</si>
  <si>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</si>
  <si>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</si>
  <si>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</si>
  <si>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</si>
  <si>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</si>
  <si>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</si>
  <si>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</si>
  <si>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</si>
  <si>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</si>
  <si>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</si>
  <si>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</si>
  <si>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</si>
  <si>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</si>
  <si>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</si>
  <si>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</si>
  <si>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</si>
  <si>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</si>
  <si>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</si>
  <si>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</si>
  <si>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</si>
  <si>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</si>
  <si>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</si>
  <si>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</si>
  <si>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</si>
  <si>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</si>
  <si>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</si>
  <si>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</si>
  <si>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</si>
  <si>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</si>
  <si>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</si>
  <si>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</si>
  <si>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</si>
  <si>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</si>
  <si>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</si>
  <si>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</si>
  <si>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</si>
  <si>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</si>
  <si>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</si>
  <si>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</si>
  <si>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</si>
  <si>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</si>
  <si>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</si>
  <si>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</si>
  <si>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</si>
  <si>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</si>
  <si>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</si>
  <si>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</si>
  <si>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</si>
  <si>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</si>
  <si>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</si>
  <si>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</si>
  <si>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</si>
  <si>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</si>
  <si>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</si>
  <si>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</si>
  <si>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</si>
  <si>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</si>
  <si>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</si>
  <si>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</si>
  <si>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</si>
  <si>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</si>
  <si>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</si>
  <si>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</si>
  <si>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</si>
  <si>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</si>
  <si>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</si>
  <si>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</si>
  <si>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</si>
  <si>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</si>
  <si>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</si>
  <si>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</si>
  <si>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</si>
  <si>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</si>
  <si>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</si>
  <si>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</si>
  <si>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</si>
  <si>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</si>
  <si>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</si>
  <si>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</si>
  <si>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</si>
  <si>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</si>
  <si>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</si>
  <si>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</si>
  <si>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</si>
  <si>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</si>
  <si>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</si>
  <si>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</si>
  <si>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</si>
  <si>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</si>
  <si>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</si>
  <si>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</si>
  <si>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</si>
  <si>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</si>
  <si>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</si>
  <si>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</si>
  <si>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</si>
  <si>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</si>
  <si>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</si>
  <si>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</si>
  <si>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</si>
  <si>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</si>
  <si>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</si>
  <si>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</si>
  <si>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</si>
  <si>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</si>
  <si>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</si>
  <si>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</si>
  <si>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</si>
  <si>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</si>
  <si>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</si>
  <si>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</si>
  <si>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</si>
  <si>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</si>
  <si>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</si>
  <si>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</si>
  <si>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</si>
  <si>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</si>
  <si>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</si>
  <si>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</si>
  <si>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</si>
  <si>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</si>
  <si>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</si>
  <si>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</si>
  <si>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</si>
  <si>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</si>
  <si>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</si>
  <si>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</si>
  <si>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</si>
  <si>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</si>
  <si>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</si>
  <si>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</si>
  <si>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</si>
  <si>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</si>
  <si>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</si>
  <si>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</si>
  <si>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</si>
  <si>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</si>
  <si>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</si>
  <si>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</si>
  <si>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</si>
  <si>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</si>
  <si>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</si>
  <si>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</si>
  <si>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</si>
  <si>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</si>
  <si>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</si>
  <si>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</si>
  <si>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</si>
  <si>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</si>
  <si>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</si>
  <si>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</si>
  <si>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</si>
  <si>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</si>
  <si>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</si>
  <si>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</si>
  <si>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</si>
  <si>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</si>
  <si>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</si>
  <si>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</si>
  <si>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</si>
  <si>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</si>
  <si>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</si>
  <si>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</si>
  <si>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</si>
  <si>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</si>
  <si>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</si>
  <si>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</si>
  <si>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</si>
  <si>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</si>
  <si>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</si>
  <si>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</si>
  <si>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</si>
  <si>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</si>
  <si>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</si>
  <si>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</si>
  <si>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</si>
  <si>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</si>
  <si>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</si>
  <si>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</si>
  <si>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</si>
  <si>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</si>
  <si>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</si>
  <si>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</si>
  <si>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</si>
  <si>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</si>
  <si>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</si>
  <si>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</si>
  <si>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</si>
  <si>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</si>
  <si>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</si>
  <si>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</si>
  <si>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</si>
  <si>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</si>
  <si>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</si>
  <si>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</si>
  <si>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</si>
  <si>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</si>
  <si>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</si>
  <si>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</si>
  <si>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</si>
  <si>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</si>
  <si>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</si>
  <si>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</si>
  <si>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</si>
  <si>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</si>
  <si>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</si>
  <si>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</si>
  <si>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</si>
  <si>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</si>
  <si>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</si>
  <si>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</si>
  <si>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</si>
  <si>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</si>
  <si>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</si>
  <si>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</si>
  <si>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</si>
  <si>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</si>
  <si>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</si>
  <si>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</si>
  <si>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</si>
  <si>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</si>
  <si>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</si>
  <si>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</si>
  <si>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</si>
  <si>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</si>
  <si>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</si>
  <si>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</si>
  <si>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</si>
  <si>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</si>
  <si>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</si>
  <si>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</si>
  <si>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</si>
  <si>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</si>
  <si>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</si>
  <si>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</si>
  <si>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</si>
  <si>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</si>
  <si>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</si>
  <si>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</si>
  <si>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</si>
  <si>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</si>
  <si>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</si>
  <si>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</si>
  <si>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</si>
  <si>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</si>
  <si>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</si>
  <si>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</si>
  <si>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</si>
  <si>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</si>
  <si>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</si>
  <si>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</si>
  <si>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</si>
  <si>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</si>
  <si>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</si>
  <si>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</si>
  <si>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</si>
  <si>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</si>
  <si>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</si>
  <si>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</si>
  <si>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</si>
  <si>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</si>
  <si>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</si>
  <si>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</si>
  <si>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</si>
  <si>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</si>
  <si>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</si>
  <si>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</si>
  <si>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</si>
  <si>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</si>
  <si>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</si>
  <si>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</si>
  <si>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</si>
  <si>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</si>
  <si>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</si>
  <si>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</si>
  <si>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</si>
  <si>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</si>
  <si>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</si>
  <si>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</si>
  <si>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</si>
  <si>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</si>
  <si>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</si>
  <si>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</si>
  <si>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</si>
  <si>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</si>
  <si>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</si>
  <si>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</si>
  <si>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</si>
  <si>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</si>
  <si>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</si>
  <si>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</si>
  <si>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</si>
  <si>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</si>
  <si>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</si>
  <si>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</si>
  <si>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</si>
  <si>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</si>
  <si>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</si>
  <si>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</si>
  <si>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</si>
  <si>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</si>
  <si>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</si>
  <si>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</si>
  <si>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</si>
  <si>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</si>
  <si>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</si>
  <si>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</si>
  <si>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</si>
  <si>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</si>
  <si>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</si>
  <si>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</si>
  <si>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</si>
  <si>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</si>
  <si>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</si>
  <si>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</si>
  <si>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</si>
  <si>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</si>
  <si>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</si>
  <si>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</si>
  <si>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</si>
  <si>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</si>
  <si>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</si>
  <si>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</si>
  <si>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</si>
  <si>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</si>
  <si>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</si>
  <si>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</si>
  <si>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</si>
  <si>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</si>
  <si>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</si>
  <si>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</si>
  <si>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</si>
  <si>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</si>
  <si>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</si>
  <si>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</si>
  <si>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</si>
  <si>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</si>
  <si>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</si>
  <si>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</si>
  <si>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</si>
  <si>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</si>
  <si>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</si>
  <si>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</si>
  <si>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</si>
  <si>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</si>
  <si>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</si>
  <si>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</si>
  <si>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</si>
  <si>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</si>
  <si>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</si>
  <si>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</si>
  <si>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</si>
  <si>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</si>
  <si>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</si>
  <si>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</si>
  <si>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</si>
  <si>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</si>
  <si>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</si>
  <si>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</si>
  <si>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</si>
  <si>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</si>
  <si>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</si>
  <si>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</si>
  <si>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</si>
  <si>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</si>
  <si>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</si>
  <si>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</si>
  <si>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</si>
  <si>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</si>
  <si>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</si>
  <si>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</si>
  <si>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</si>
  <si>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</si>
  <si>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</si>
  <si>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</si>
  <si>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</si>
  <si>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</si>
  <si>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</si>
  <si>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</si>
  <si>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</si>
  <si>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</si>
  <si>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</si>
  <si>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</si>
  <si>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</si>
  <si>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</si>
  <si>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</si>
  <si>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</si>
  <si>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</si>
  <si>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</si>
  <si>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</si>
  <si>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</si>
  <si>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</si>
  <si>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</si>
  <si>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</si>
  <si>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</si>
  <si>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</si>
  <si>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</si>
  <si>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</si>
  <si>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</si>
  <si>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</si>
  <si>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</si>
  <si>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</si>
  <si>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</si>
  <si>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</si>
  <si>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</si>
  <si>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</si>
  <si>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</si>
  <si>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</si>
  <si>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</si>
  <si>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</si>
  <si>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</si>
  <si>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</si>
  <si>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</si>
  <si>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</si>
  <si>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</si>
  <si>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</si>
  <si>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</si>
  <si>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</si>
  <si>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</si>
  <si>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</si>
  <si>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</si>
  <si>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</si>
  <si>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</si>
  <si>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</si>
  <si>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</si>
  <si>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</si>
  <si>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</si>
  <si>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</si>
  <si>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</si>
  <si>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</si>
  <si>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</si>
  <si>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</si>
  <si>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</si>
  <si>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</si>
  <si>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</si>
  <si>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</si>
  <si>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</si>
  <si>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</si>
  <si>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</si>
  <si>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</si>
  <si>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</si>
  <si>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</si>
  <si>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</si>
  <si>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</si>
  <si>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</si>
  <si>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</si>
  <si>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</si>
  <si>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</si>
  <si>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</si>
  <si>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</si>
  <si>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</si>
  <si>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</si>
  <si>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</si>
  <si>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</si>
  <si>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</si>
  <si>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</si>
  <si>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</si>
  <si>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</si>
  <si>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</si>
  <si>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</si>
  <si>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</si>
  <si>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</si>
  <si>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</si>
  <si>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</si>
  <si>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</si>
  <si>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</si>
  <si>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</si>
  <si>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</si>
  <si>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</si>
  <si>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</si>
  <si>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</si>
  <si>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</si>
  <si>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</si>
  <si>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</si>
  <si>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</si>
  <si>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</si>
  <si>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</si>
  <si>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</si>
  <si>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</si>
  <si>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</si>
  <si>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</si>
  <si>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</si>
  <si>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</si>
  <si>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</si>
  <si>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</si>
  <si>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</si>
  <si>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</si>
  <si>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</si>
  <si>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</si>
  <si>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</si>
  <si>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</si>
  <si>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</si>
  <si>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</si>
  <si>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</si>
  <si>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</si>
  <si>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</si>
  <si>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</si>
  <si>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</si>
  <si>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</si>
  <si>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</si>
  <si>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</si>
  <si>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</si>
  <si>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</si>
  <si>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</si>
  <si>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</si>
  <si>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</si>
  <si>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</si>
  <si>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</si>
  <si>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</si>
  <si>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</si>
  <si>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</si>
  <si>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</si>
  <si>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</si>
  <si>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</si>
  <si>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</si>
  <si>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</si>
  <si>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</si>
  <si>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</si>
  <si>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</si>
  <si>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</si>
  <si>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</si>
  <si>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</si>
  <si>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</si>
  <si>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</si>
  <si>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</si>
  <si>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</si>
  <si>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</si>
  <si>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</si>
  <si>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</si>
  <si>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</si>
  <si>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</si>
  <si>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</si>
  <si>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</si>
  <si>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</si>
  <si>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</si>
  <si>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</si>
  <si>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</si>
  <si>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</si>
  <si>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</si>
  <si>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</si>
  <si>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</si>
  <si>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</si>
  <si>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</si>
  <si>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</si>
  <si>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</si>
  <si>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</si>
  <si>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</si>
  <si>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</si>
  <si>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</si>
  <si>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</si>
  <si>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</si>
  <si>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</si>
  <si>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</si>
  <si>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</si>
  <si>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</si>
  <si>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</si>
  <si>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</si>
  <si>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</si>
  <si>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</si>
  <si>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</si>
  <si>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</si>
  <si>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</si>
  <si>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</si>
  <si>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</si>
  <si>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</si>
  <si>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</si>
  <si>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</si>
  <si>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</si>
  <si>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</si>
  <si>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</si>
  <si>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</si>
  <si>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</si>
  <si>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</si>
  <si>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</si>
  <si>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</si>
  <si>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</si>
  <si>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</si>
  <si>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</si>
  <si>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</si>
  <si>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</si>
  <si>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</si>
  <si>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</si>
  <si>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</si>
  <si>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</si>
  <si>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</si>
  <si>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</si>
  <si>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</si>
  <si>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</si>
  <si>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</si>
  <si>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</si>
  <si>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</si>
  <si>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</si>
  <si>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</si>
  <si>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</si>
  <si>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</si>
  <si>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</si>
  <si>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</si>
  <si>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</si>
  <si>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</si>
  <si>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</si>
  <si>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</si>
  <si>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</si>
  <si>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</si>
  <si>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</si>
  <si>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</si>
  <si>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</si>
  <si>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</si>
  <si>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</si>
  <si>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</si>
  <si>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</si>
  <si>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</si>
  <si>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</si>
  <si>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</si>
  <si>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</si>
  <si>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</si>
  <si>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</si>
  <si>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</si>
  <si>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</si>
  <si>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</si>
  <si>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</si>
  <si>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</si>
  <si>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</si>
  <si>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</si>
  <si>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</si>
  <si>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</si>
  <si>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</si>
  <si>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</si>
  <si>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</si>
  <si>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</si>
  <si>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</si>
  <si>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</si>
  <si>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</si>
  <si>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</si>
  <si>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</si>
  <si>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</si>
  <si>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</si>
  <si>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</si>
  <si>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</si>
  <si>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</si>
  <si>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</si>
  <si>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</si>
  <si>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</si>
  <si>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</si>
  <si>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</si>
  <si>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</si>
  <si>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</si>
  <si>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</si>
  <si>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</si>
  <si>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</si>
  <si>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</si>
  <si>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</si>
  <si>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</si>
  <si>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</si>
  <si>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</si>
  <si>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</si>
  <si>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</si>
  <si>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</si>
  <si>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</si>
  <si>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</si>
  <si>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</si>
  <si>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</si>
  <si>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</si>
  <si>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</si>
  <si>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</si>
  <si>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</si>
  <si>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</si>
  <si>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</si>
  <si>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</si>
  <si>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</si>
  <si>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</si>
  <si>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</si>
  <si>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</si>
  <si>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</si>
  <si>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</si>
  <si>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</si>
  <si>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</si>
  <si>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</si>
  <si>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</si>
  <si>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</si>
  <si>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</si>
  <si>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</si>
  <si>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</si>
  <si>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</si>
  <si>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</si>
  <si>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</si>
  <si>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</si>
  <si>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</si>
  <si>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</si>
  <si>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</si>
  <si>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</si>
  <si>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</si>
  <si>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</si>
  <si>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</si>
  <si>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</si>
  <si>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</si>
  <si>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</si>
  <si>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</si>
  <si>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</si>
  <si>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</si>
  <si>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</si>
  <si>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</si>
  <si>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</si>
  <si>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</si>
  <si>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</si>
  <si>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</si>
  <si>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</si>
  <si>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</si>
  <si>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</si>
  <si>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</si>
  <si>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</si>
  <si>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</si>
  <si>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</si>
  <si>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</si>
  <si>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</si>
  <si>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</si>
  <si>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</si>
  <si>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</si>
  <si>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</si>
  <si>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</si>
  <si>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</si>
  <si>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</si>
  <si>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</si>
  <si>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</si>
  <si>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</si>
  <si>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</si>
  <si>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</si>
  <si>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</si>
  <si>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</si>
  <si>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</si>
  <si>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</si>
  <si>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</si>
  <si>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</si>
  <si>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</si>
  <si>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</si>
  <si>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</si>
  <si>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</si>
  <si>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</si>
  <si>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</si>
  <si>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</si>
  <si>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</si>
  <si>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</si>
  <si>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</si>
  <si>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</si>
  <si>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</si>
  <si>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</si>
  <si>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</si>
  <si>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</si>
  <si>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</si>
  <si>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</si>
  <si>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</si>
  <si>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</si>
  <si>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</si>
  <si>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</si>
  <si>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</si>
  <si>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</si>
  <si>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</si>
  <si>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</si>
  <si>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</si>
  <si>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</si>
  <si>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</si>
  <si>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</si>
  <si>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</si>
  <si>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</si>
  <si>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</si>
  <si>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</si>
  <si>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</si>
  <si>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</si>
  <si>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</si>
  <si>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</si>
  <si>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</si>
  <si>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</si>
  <si>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</si>
  <si>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</si>
  <si>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</si>
  <si>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</si>
  <si>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</si>
  <si>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</si>
  <si>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</si>
  <si>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</si>
  <si>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</si>
  <si>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</si>
  <si>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</si>
  <si>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</si>
  <si>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</si>
  <si>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</si>
  <si>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</si>
  <si>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</si>
  <si>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</si>
  <si>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</si>
  <si>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</si>
  <si>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</si>
  <si>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</si>
  <si>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</si>
  <si>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</si>
  <si>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</si>
  <si>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</si>
  <si>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</si>
  <si>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</si>
  <si>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</si>
  <si>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</si>
  <si>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</si>
  <si>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</si>
  <si>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</si>
  <si>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</si>
  <si>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</si>
  <si>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</si>
  <si>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</si>
  <si>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</si>
  <si>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</si>
  <si>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</si>
  <si>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</si>
  <si>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</si>
  <si>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</si>
  <si>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</si>
  <si>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</si>
  <si>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</si>
  <si>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</si>
  <si>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</si>
  <si>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</si>
  <si>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</si>
  <si>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</si>
  <si>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</si>
  <si>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</si>
  <si>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</si>
  <si>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</si>
  <si>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</si>
  <si>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</si>
  <si>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</si>
  <si>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</si>
  <si>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</si>
  <si>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</si>
  <si>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</si>
  <si>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</si>
  <si>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</si>
  <si>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</si>
  <si>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</si>
  <si>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</si>
  <si>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</si>
  <si>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</si>
  <si>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</si>
  <si>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</si>
  <si>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</si>
  <si>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</si>
  <si>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</si>
  <si>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</si>
  <si>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</si>
  <si>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</si>
  <si>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</si>
  <si>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</si>
  <si>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</si>
  <si>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</si>
  <si>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</si>
  <si>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</si>
  <si>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</si>
  <si>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</si>
  <si>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</si>
  <si>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</si>
  <si>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</si>
  <si>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</si>
  <si>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</si>
  <si>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</si>
  <si>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</si>
  <si>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</si>
  <si>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</si>
  <si>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</si>
  <si>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</si>
  <si>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</si>
  <si>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</si>
  <si>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</si>
  <si>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</si>
  <si>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</si>
  <si>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</si>
  <si>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</si>
  <si>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</si>
  <si>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</si>
  <si>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</si>
  <si>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</si>
  <si>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</si>
  <si>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</si>
  <si>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</si>
  <si>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</si>
  <si>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</si>
  <si>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</si>
  <si>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</si>
  <si>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</si>
  <si>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</si>
  <si>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</si>
  <si>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</si>
  <si>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</si>
  <si>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</si>
  <si>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</si>
  <si>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</si>
  <si>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</si>
  <si>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</si>
  <si>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</si>
  <si>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</si>
  <si>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</si>
  <si>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</si>
  <si>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</si>
  <si>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</si>
  <si>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</si>
  <si>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</si>
  <si>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</si>
  <si>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</si>
  <si>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</si>
  <si>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</si>
  <si>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</si>
  <si>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</si>
  <si>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</si>
  <si>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</si>
  <si>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</si>
  <si>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</si>
  <si>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</si>
  <si>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</si>
  <si>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</si>
  <si>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</si>
  <si>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</si>
  <si>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</si>
  <si>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</si>
  <si>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</si>
  <si>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</si>
  <si>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</si>
  <si>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</si>
  <si>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</si>
  <si>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</si>
  <si>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</si>
  <si>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</si>
  <si>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</si>
  <si>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</si>
  <si>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</si>
  <si>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</si>
  <si>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</si>
  <si>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</si>
  <si>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</si>
  <si>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</si>
  <si>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</si>
  <si>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</si>
  <si>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</si>
  <si>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</si>
  <si>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</si>
  <si>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</si>
  <si>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</si>
  <si>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</si>
  <si>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</si>
  <si>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</si>
  <si>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</si>
  <si>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</si>
  <si>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</si>
  <si>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</si>
  <si>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</si>
  <si>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</si>
  <si>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</si>
  <si>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</si>
  <si>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</si>
  <si>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</si>
  <si>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</si>
  <si>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</si>
  <si>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</si>
  <si>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</si>
  <si>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</si>
  <si>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</si>
  <si>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</si>
  <si>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</si>
  <si>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</si>
  <si>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</si>
  <si>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</si>
  <si>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</si>
  <si>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</si>
  <si>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</si>
  <si>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</si>
  <si>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</si>
  <si>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</si>
  <si>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</si>
  <si>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</si>
  <si>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</si>
  <si>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</si>
  <si>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</si>
  <si>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</si>
  <si>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</si>
  <si>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</si>
  <si>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</si>
  <si>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</si>
  <si>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</si>
  <si>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</si>
  <si>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</si>
  <si>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</si>
  <si>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</si>
  <si>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</si>
  <si>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</si>
  <si>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</si>
  <si>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</si>
  <si>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</si>
  <si>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</si>
  <si>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</si>
  <si>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</si>
  <si>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</si>
  <si>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</si>
  <si>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</si>
  <si>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</si>
  <si>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</si>
  <si>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</si>
  <si>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</si>
  <si>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</si>
  <si>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</si>
  <si>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</si>
  <si>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</si>
  <si>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</si>
  <si>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</si>
  <si>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</si>
  <si>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</si>
  <si>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</si>
  <si>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</si>
  <si>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</si>
  <si>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</si>
  <si>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</si>
  <si>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</si>
  <si>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</si>
  <si>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</si>
  <si>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</si>
  <si>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</si>
  <si>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</si>
  <si>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</si>
  <si>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</si>
  <si>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</si>
  <si>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</si>
  <si>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</si>
  <si>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</si>
  <si>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</si>
  <si>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</si>
  <si>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</si>
  <si>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</si>
  <si>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</si>
  <si>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</si>
  <si>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</si>
  <si>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</si>
  <si>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</si>
  <si>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</si>
  <si>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</si>
  <si>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</si>
  <si>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</si>
  <si>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</si>
  <si>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</si>
  <si>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</si>
  <si>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</si>
  <si>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</si>
  <si>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</si>
  <si>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</si>
  <si>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</si>
  <si>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</si>
  <si>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</si>
  <si>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</si>
  <si>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</si>
  <si>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</si>
  <si>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</si>
  <si>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</si>
  <si>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</si>
  <si>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</si>
  <si>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</si>
  <si>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</si>
  <si>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</si>
  <si>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</si>
  <si>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</si>
  <si>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</si>
  <si>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</si>
  <si>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</si>
  <si>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</si>
  <si>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</si>
  <si>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</si>
  <si>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</si>
  <si>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</si>
  <si>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</si>
  <si>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</si>
  <si>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</si>
  <si>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</si>
  <si>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</si>
  <si>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</si>
  <si>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</si>
  <si>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</si>
  <si>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</si>
  <si>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</si>
  <si>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</si>
  <si>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</si>
  <si>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</si>
  <si>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</si>
  <si>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</si>
  <si>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</si>
  <si>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</si>
  <si>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</si>
  <si>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</si>
  <si>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</si>
  <si>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</si>
  <si>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</si>
  <si>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</si>
  <si>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</si>
  <si>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</si>
  <si>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</si>
  <si>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</si>
  <si>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</si>
  <si>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</si>
  <si>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</si>
  <si>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</si>
  <si>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</si>
  <si>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</si>
  <si>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</si>
  <si>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</si>
  <si>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</si>
  <si>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</si>
  <si>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</si>
  <si>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</si>
  <si>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</si>
  <si>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</si>
  <si>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</si>
  <si>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</si>
  <si>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</si>
  <si>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</si>
  <si>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</si>
  <si>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</si>
  <si>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</si>
  <si>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</si>
  <si>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</si>
  <si>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</si>
  <si>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</si>
  <si>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</si>
  <si>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</si>
  <si>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</si>
  <si>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</si>
  <si>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</si>
  <si>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</si>
  <si>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</si>
  <si>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</si>
  <si>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</si>
  <si>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</si>
  <si>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</si>
  <si>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</si>
  <si>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</si>
  <si>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</si>
  <si>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</si>
  <si>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</si>
  <si>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</si>
  <si>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</si>
  <si>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</si>
  <si>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</si>
  <si>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</si>
  <si>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</si>
  <si>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</si>
  <si>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</si>
  <si>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</si>
  <si>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</si>
  <si>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</si>
  <si>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</si>
  <si>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</si>
  <si>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</si>
  <si>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</si>
  <si>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</si>
  <si>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</si>
  <si>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</si>
  <si>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</si>
  <si>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</si>
  <si>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</si>
  <si>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</si>
  <si>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</si>
  <si>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</si>
  <si>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</si>
  <si>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</si>
  <si>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</si>
  <si>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</si>
  <si>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</si>
  <si>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</si>
  <si>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</si>
  <si>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</si>
  <si>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</si>
  <si>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</si>
  <si>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</si>
  <si>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</si>
  <si>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</si>
  <si>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</si>
  <si>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</si>
  <si>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</si>
  <si>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</si>
  <si>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</si>
  <si>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</si>
  <si>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</si>
  <si>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</si>
  <si>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</si>
  <si>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</si>
  <si>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</si>
  <si>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</si>
  <si>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</si>
  <si>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</si>
  <si>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</si>
  <si>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</si>
  <si>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</si>
  <si>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</si>
  <si>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</si>
  <si>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</si>
  <si>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</si>
  <si>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</si>
  <si>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</si>
  <si>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</si>
  <si>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</si>
  <si>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</si>
  <si>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</si>
  <si>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</si>
  <si>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</si>
  <si>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</si>
  <si>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</si>
  <si>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</si>
  <si>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</si>
  <si>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</si>
  <si>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</si>
  <si>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</si>
  <si>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</si>
  <si>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</si>
  <si>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</si>
  <si>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</si>
  <si>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</si>
  <si>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</si>
  <si>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</si>
  <si>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</si>
  <si>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</si>
  <si>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</si>
  <si>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</si>
  <si>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</si>
  <si>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</si>
  <si>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</si>
  <si>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</si>
  <si>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</si>
  <si>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</si>
  <si>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</si>
  <si>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</si>
  <si>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</si>
  <si>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</si>
  <si>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</si>
  <si>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</si>
  <si>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</si>
  <si>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</si>
  <si>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</si>
  <si>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</si>
  <si>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</si>
  <si>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</si>
  <si>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</si>
  <si>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</si>
  <si>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</si>
  <si>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</si>
  <si>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</si>
  <si>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</si>
  <si>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</si>
  <si>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</si>
  <si>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</si>
  <si>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</si>
  <si>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</si>
  <si>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</si>
  <si>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</si>
  <si>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</si>
  <si>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</si>
  <si>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</si>
  <si>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</si>
  <si>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</si>
  <si>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</si>
  <si>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</si>
  <si>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</si>
  <si>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</si>
  <si>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</si>
  <si>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</si>
  <si>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</si>
  <si>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</si>
  <si>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</si>
  <si>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</si>
  <si>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</si>
  <si>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</si>
  <si>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</si>
  <si>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</si>
  <si>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</si>
  <si>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</si>
  <si>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</si>
  <si>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</si>
  <si>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</si>
  <si>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</si>
  <si>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</si>
  <si>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</si>
  <si>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</si>
  <si>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</si>
  <si>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</si>
  <si>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</si>
  <si>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</si>
  <si>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</si>
  <si>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</si>
  <si>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</si>
  <si>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</si>
  <si>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</si>
  <si>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</si>
  <si>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</si>
  <si>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</si>
  <si>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</si>
  <si>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</si>
  <si>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</si>
  <si>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</si>
  <si>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</si>
  <si>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</si>
  <si>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</si>
  <si>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</si>
  <si>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</si>
  <si>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</si>
  <si>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</si>
  <si>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</si>
  <si>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</si>
  <si>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</si>
  <si>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</si>
  <si>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</si>
  <si>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</si>
  <si>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</si>
  <si>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</si>
  <si>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</si>
  <si>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</si>
  <si>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</si>
  <si>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</si>
  <si>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</si>
  <si>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</si>
  <si>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</si>
  <si>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</si>
  <si>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</si>
  <si>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</si>
  <si>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</si>
  <si>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</si>
  <si>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</si>
  <si>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</si>
  <si>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</si>
  <si>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</si>
  <si>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</si>
  <si>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</si>
  <si>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</si>
  <si>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</si>
  <si>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</si>
  <si>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</si>
  <si>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</si>
  <si>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</si>
  <si>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</si>
  <si>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</si>
  <si>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</si>
  <si>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</si>
  <si>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</si>
  <si>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</si>
  <si>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</si>
  <si>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</si>
  <si>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</si>
  <si>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</si>
  <si>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</si>
  <si>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</si>
  <si>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</si>
  <si>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</si>
  <si>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</si>
  <si>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</si>
  <si>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</si>
  <si>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</si>
  <si>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</si>
  <si>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</si>
  <si>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</si>
  <si>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</si>
  <si>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</si>
  <si>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</si>
  <si>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</si>
  <si>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</si>
  <si>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</si>
  <si>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</si>
  <si>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</si>
  <si>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</si>
  <si>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</si>
  <si>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</si>
  <si>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</si>
  <si>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</si>
  <si>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</si>
  <si>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</si>
  <si>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</si>
  <si>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</si>
  <si>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</si>
  <si>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</si>
  <si>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</si>
  <si>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</si>
  <si>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</si>
  <si>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</si>
  <si>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</si>
  <si>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</si>
  <si>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</si>
  <si>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</si>
  <si>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</si>
  <si>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</si>
  <si>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</si>
  <si>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</si>
  <si>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</si>
  <si>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</si>
  <si>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</si>
  <si>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</si>
  <si>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</si>
  <si>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</si>
  <si>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</si>
  <si>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</si>
  <si>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</si>
  <si>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</si>
  <si>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</si>
  <si>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</si>
  <si>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</si>
  <si>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</si>
  <si>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</si>
  <si>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</si>
  <si>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</si>
  <si>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</si>
  <si>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</si>
  <si>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</si>
  <si>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</si>
  <si>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</si>
  <si>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</si>
  <si>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</si>
  <si>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</si>
  <si>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</si>
  <si>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</si>
  <si>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</si>
  <si>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</si>
  <si>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</si>
  <si>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</si>
  <si>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</si>
  <si>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</si>
  <si>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</si>
  <si>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</si>
  <si>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</si>
  <si>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</si>
  <si>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</si>
  <si>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</si>
  <si>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</si>
  <si>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</si>
  <si>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</si>
  <si>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</si>
  <si>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</si>
  <si>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</si>
  <si>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</si>
  <si>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</si>
  <si>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</si>
  <si>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</si>
  <si>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</si>
  <si>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</si>
  <si>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</si>
  <si>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</si>
  <si>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</si>
  <si>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</si>
  <si>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</si>
  <si>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</si>
  <si>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</si>
  <si>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</si>
  <si>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</si>
  <si>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</si>
  <si>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</si>
  <si>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</si>
  <si>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</si>
  <si>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</si>
  <si>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</si>
  <si>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</si>
  <si>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</si>
  <si>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</si>
  <si>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</si>
  <si>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</si>
  <si>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</si>
  <si>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</si>
  <si>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</si>
  <si>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</si>
  <si>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</si>
  <si>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</si>
  <si>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</si>
  <si>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</si>
  <si>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</si>
  <si>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</si>
  <si>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</si>
  <si>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</si>
  <si>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</si>
  <si>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</si>
  <si>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</si>
  <si>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</si>
  <si>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</si>
  <si>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</si>
  <si>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</si>
  <si>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</si>
  <si>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</si>
  <si>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</si>
  <si>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</si>
  <si>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</si>
  <si>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</si>
  <si>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</si>
  <si>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</si>
  <si>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</si>
  <si>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</si>
  <si>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</si>
  <si>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</si>
  <si>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</si>
  <si>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</si>
  <si>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</si>
  <si>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</si>
  <si>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</si>
  <si>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</si>
  <si>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</si>
  <si>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</si>
  <si>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</si>
  <si>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</si>
  <si>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</si>
  <si>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</si>
  <si>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</si>
  <si>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</si>
  <si>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</si>
  <si>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</si>
  <si>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</si>
  <si>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</si>
  <si>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</si>
  <si>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</si>
  <si>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</si>
  <si>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</si>
  <si>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</si>
  <si>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</si>
  <si>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</si>
  <si>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</si>
  <si>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</si>
  <si>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</si>
  <si>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</si>
  <si>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</si>
  <si>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</si>
  <si>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</si>
  <si>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</si>
  <si>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</si>
  <si>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</si>
  <si>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</si>
  <si>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</si>
  <si>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</si>
  <si>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</si>
  <si>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</si>
  <si>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</si>
  <si>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</si>
  <si>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</si>
  <si>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</si>
  <si>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</si>
  <si>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</si>
  <si>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</si>
  <si>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</si>
  <si>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</si>
  <si>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</si>
  <si>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</si>
  <si>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</si>
  <si>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</si>
  <si>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</si>
  <si>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</si>
  <si>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</si>
  <si>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</si>
  <si>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</si>
  <si>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</si>
  <si>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</si>
  <si>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</si>
  <si>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</si>
  <si>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</si>
  <si>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</si>
  <si>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</si>
  <si>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</si>
  <si>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</si>
  <si>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</si>
  <si>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</si>
  <si>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</si>
  <si>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</si>
  <si>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</si>
  <si>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</si>
  <si>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</si>
  <si>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</si>
  <si>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</si>
  <si>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</si>
  <si>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</si>
  <si>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</si>
  <si>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</si>
  <si>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</si>
  <si>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</si>
  <si>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</si>
  <si>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</si>
  <si>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</si>
  <si>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</si>
  <si>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</si>
  <si>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</si>
  <si>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</si>
  <si>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</si>
  <si>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</si>
  <si>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</si>
  <si>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</si>
  <si>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</si>
  <si>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</si>
  <si>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</si>
  <si>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</si>
  <si>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</si>
  <si>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</si>
  <si>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</si>
  <si>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</si>
  <si>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</si>
  <si>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</si>
  <si>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</si>
  <si>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</si>
  <si>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</si>
  <si>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</si>
  <si>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</si>
  <si>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</si>
  <si>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</si>
  <si>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</si>
  <si>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</si>
  <si>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</si>
  <si>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</si>
  <si>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</si>
  <si>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</si>
  <si>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</si>
  <si>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</si>
  <si>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</si>
  <si>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</si>
  <si>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</si>
  <si>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</si>
  <si>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</si>
  <si>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</si>
  <si>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</si>
  <si>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</si>
  <si>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</si>
  <si>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</si>
  <si>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</si>
  <si>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</si>
  <si>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</si>
  <si>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</si>
  <si>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</si>
  <si>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</si>
  <si>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</si>
  <si>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</si>
  <si>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</si>
  <si>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</si>
  <si>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</si>
  <si>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</si>
  <si>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</si>
  <si>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</si>
  <si>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</si>
  <si>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</si>
  <si>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</si>
  <si>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</si>
  <si>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</si>
  <si>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</si>
  <si>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</si>
  <si>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</si>
  <si>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</si>
  <si>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</si>
  <si>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</si>
  <si>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</si>
  <si>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</si>
  <si>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</si>
  <si>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</si>
  <si>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</si>
  <si>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</si>
  <si>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</si>
  <si>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</si>
  <si>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</si>
  <si>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</si>
  <si>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</si>
  <si>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</si>
  <si>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</si>
  <si>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</si>
  <si>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</si>
  <si>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</si>
  <si>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</si>
  <si>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</si>
  <si>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</si>
  <si>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</si>
  <si>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</si>
  <si>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</si>
  <si>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</si>
  <si>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</si>
  <si>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</si>
  <si>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</si>
  <si>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</si>
  <si>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</si>
  <si>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</si>
  <si>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</si>
  <si>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</si>
  <si>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</si>
  <si>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</si>
  <si>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</si>
  <si>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</si>
  <si>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</si>
  <si>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</si>
  <si>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</si>
  <si>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</si>
  <si>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</si>
  <si>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</si>
  <si>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</si>
  <si>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</si>
  <si>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</si>
  <si>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</si>
  <si>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</si>
  <si>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</si>
  <si>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</si>
  <si>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</si>
  <si>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</si>
  <si>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</si>
  <si>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</si>
  <si>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</si>
  <si>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</si>
  <si>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</si>
  <si>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</si>
  <si>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</si>
  <si>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</si>
  <si>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</si>
  <si>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</si>
  <si>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</si>
  <si>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</si>
  <si>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</si>
  <si>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</si>
  <si>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</si>
  <si>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</si>
  <si>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</si>
  <si>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</si>
  <si>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</si>
  <si>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</si>
  <si>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</si>
  <si>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</si>
  <si>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</si>
  <si>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</si>
  <si>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</si>
  <si>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</si>
  <si>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</si>
  <si>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</si>
  <si>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</si>
  <si>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</si>
  <si>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</si>
  <si>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</si>
  <si>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</si>
  <si>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</si>
  <si>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</si>
  <si>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</si>
  <si>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</si>
  <si>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</si>
  <si>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</si>
  <si>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</si>
  <si>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</si>
  <si>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</si>
  <si>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</si>
  <si>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</si>
  <si>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</si>
  <si>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</si>
  <si>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</si>
  <si>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</si>
  <si>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</si>
  <si>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</si>
  <si>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</si>
  <si>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</si>
  <si>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</si>
  <si>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</si>
  <si>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</si>
  <si>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</si>
  <si>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</si>
  <si>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</si>
  <si>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</si>
  <si>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</si>
  <si>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</si>
  <si>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</si>
  <si>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</si>
  <si>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</si>
  <si>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</si>
  <si>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</si>
  <si>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</si>
  <si>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</si>
  <si>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</si>
  <si>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</si>
  <si>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</si>
  <si>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</si>
  <si>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</si>
  <si>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</si>
  <si>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</si>
  <si>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</si>
  <si>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</si>
  <si>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</si>
  <si>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</si>
  <si>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</si>
  <si>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</si>
  <si>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</si>
  <si>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</si>
  <si>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</si>
  <si>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</si>
  <si>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</si>
  <si>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</si>
  <si>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</si>
  <si>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</si>
  <si>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</si>
  <si>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</si>
  <si>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</si>
  <si>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</si>
  <si>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</si>
  <si>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</si>
  <si>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</si>
  <si>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</si>
  <si>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</si>
  <si>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</si>
  <si>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</si>
  <si>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</si>
  <si>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</si>
  <si>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</si>
  <si>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</si>
  <si>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</si>
  <si>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</si>
  <si>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</si>
  <si>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</si>
  <si>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</si>
  <si>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</si>
  <si>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</si>
  <si>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</si>
  <si>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</si>
  <si>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</si>
  <si>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</si>
  <si>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</si>
  <si>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</si>
  <si>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</si>
  <si>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</si>
  <si>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</si>
  <si>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</si>
  <si>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</si>
  <si>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</si>
  <si>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</si>
  <si>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</si>
  <si>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</si>
  <si>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</si>
  <si>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</si>
  <si>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</si>
  <si>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</si>
  <si>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</si>
  <si>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</si>
  <si>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</si>
  <si>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</si>
  <si>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</si>
  <si>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</si>
  <si>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</si>
  <si>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</si>
  <si>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</si>
  <si>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</si>
  <si>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</si>
  <si>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</si>
  <si>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</si>
  <si>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</si>
  <si>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</si>
  <si>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</si>
  <si>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</si>
  <si>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</si>
  <si>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</si>
  <si>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</si>
  <si>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</si>
  <si>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</si>
  <si>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</si>
  <si>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</si>
  <si>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</si>
  <si>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</si>
  <si>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</si>
  <si>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</si>
  <si>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</si>
  <si>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</si>
  <si>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</si>
  <si>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</si>
  <si>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</si>
  <si>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</si>
  <si>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</si>
  <si>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</si>
  <si>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</si>
  <si>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</si>
  <si>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</si>
  <si>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</si>
  <si>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</si>
  <si>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</si>
  <si>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</si>
  <si>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</si>
  <si>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</si>
  <si>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</si>
  <si>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</si>
  <si>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</si>
  <si>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</si>
  <si>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</si>
  <si>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</si>
  <si>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</si>
  <si>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</si>
  <si>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</si>
  <si>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</si>
  <si>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</si>
  <si>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</si>
  <si>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</si>
  <si>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</si>
  <si>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</si>
  <si>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</si>
  <si>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</si>
  <si>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</si>
  <si>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</si>
  <si>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</si>
  <si>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</si>
  <si>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</si>
  <si>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</si>
  <si>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</si>
  <si>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</si>
  <si>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</si>
  <si>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</si>
  <si>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</si>
  <si>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</si>
  <si>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</si>
  <si>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</si>
  <si>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</si>
  <si>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</si>
  <si>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</si>
  <si>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</si>
  <si>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</si>
  <si>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</si>
  <si>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</si>
  <si>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</si>
  <si>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</si>
  <si>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</si>
  <si>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</si>
  <si>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</si>
  <si>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</si>
  <si>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</si>
  <si>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</si>
  <si>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</si>
  <si>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</si>
  <si>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</si>
  <si>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</si>
  <si>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</si>
  <si>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</si>
  <si>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</si>
  <si>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</si>
  <si>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</si>
  <si>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</si>
  <si>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</si>
  <si>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</si>
  <si>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</si>
  <si>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</si>
  <si>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</si>
  <si>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</si>
  <si>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</si>
  <si>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</si>
  <si>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</si>
  <si>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</si>
  <si>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</si>
  <si>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</si>
  <si>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</si>
  <si>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</si>
  <si>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</si>
  <si>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</si>
  <si>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</si>
  <si>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</si>
  <si>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</si>
  <si>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</si>
  <si>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</si>
  <si>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</si>
  <si>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</si>
  <si>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</si>
  <si>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</si>
  <si>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</si>
  <si>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</si>
  <si>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</si>
  <si>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</si>
  <si>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</si>
  <si>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</si>
  <si>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</si>
  <si>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</si>
  <si>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</si>
  <si>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</si>
  <si>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</si>
  <si>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</si>
  <si>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</si>
  <si>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</si>
  <si>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</si>
  <si>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</si>
  <si>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</si>
  <si>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</si>
  <si>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</si>
  <si>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</si>
  <si>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</si>
  <si>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</si>
  <si>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</si>
  <si>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</si>
  <si>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</si>
  <si>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</si>
  <si>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</si>
  <si>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</si>
  <si>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</si>
  <si>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</si>
  <si>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</si>
  <si>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</si>
  <si>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</si>
  <si>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</si>
  <si>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</si>
  <si>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</si>
  <si>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</si>
  <si>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</si>
  <si>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</si>
  <si>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</si>
  <si>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</si>
  <si>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</si>
  <si>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</si>
  <si>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</si>
  <si>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</si>
  <si>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</si>
  <si>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</si>
  <si>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</si>
  <si>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</si>
  <si>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</si>
  <si>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</si>
  <si>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</si>
  <si>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</si>
  <si>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</si>
  <si>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</si>
  <si>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</si>
  <si>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</si>
  <si>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</si>
  <si>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</si>
  <si>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</si>
  <si>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</si>
  <si>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</si>
  <si>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</si>
  <si>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</si>
  <si>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</si>
  <si>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</si>
  <si>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</si>
  <si>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</si>
  <si>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</si>
  <si>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</si>
  <si>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</si>
  <si>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</si>
  <si>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</si>
  <si>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</si>
  <si>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</si>
  <si>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</si>
  <si>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</si>
  <si>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</si>
  <si>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</si>
  <si>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</si>
  <si>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</si>
  <si>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</si>
  <si>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</si>
  <si>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</si>
  <si>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</si>
  <si>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</si>
  <si>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</si>
  <si>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</si>
  <si>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</si>
  <si>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</si>
  <si>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</si>
  <si>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</si>
  <si>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</si>
  <si>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</si>
  <si>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</si>
  <si>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</si>
  <si>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</si>
  <si>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</si>
  <si>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</si>
  <si>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</si>
  <si>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</si>
  <si>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</si>
  <si>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</si>
  <si>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</si>
  <si>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</si>
  <si>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</si>
  <si>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</si>
  <si>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</si>
  <si>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</si>
  <si>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</si>
  <si>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</si>
  <si>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</si>
  <si>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</si>
  <si>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</si>
  <si>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</si>
  <si>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</si>
  <si>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</si>
  <si>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</si>
  <si>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</si>
  <si>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</si>
  <si>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</si>
  <si>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</si>
  <si>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</si>
  <si>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</si>
  <si>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</si>
  <si>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</si>
  <si>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</si>
  <si>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</si>
  <si>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</si>
  <si>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</si>
  <si>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</si>
  <si>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</si>
  <si>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</si>
  <si>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</si>
  <si>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</si>
  <si>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</si>
  <si>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</si>
  <si>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</si>
  <si>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</si>
  <si>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</si>
  <si>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</si>
  <si>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</si>
  <si>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</si>
  <si>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</si>
  <si>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</si>
  <si>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</si>
  <si>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</si>
  <si>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</si>
  <si>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</si>
  <si>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</si>
  <si>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</si>
  <si>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</si>
  <si>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</si>
  <si>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</si>
  <si>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</si>
  <si>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</si>
  <si>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</si>
  <si>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</si>
  <si>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</si>
  <si>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</si>
  <si>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</si>
  <si>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</si>
  <si>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</si>
  <si>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</si>
  <si>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</si>
  <si>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</si>
  <si>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</si>
  <si>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</si>
  <si>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</si>
  <si>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</si>
  <si>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</si>
  <si>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</si>
  <si>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</si>
  <si>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</si>
  <si>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</si>
  <si>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</si>
  <si>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</si>
  <si>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</si>
  <si>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</si>
  <si>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</si>
  <si>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</si>
  <si>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</si>
  <si>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</si>
  <si>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</si>
  <si>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</si>
  <si>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</si>
  <si>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</si>
  <si>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</si>
  <si>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</si>
  <si>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</si>
  <si>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</si>
  <si>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</si>
  <si>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</si>
  <si>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</si>
  <si>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</si>
  <si>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</si>
  <si>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</si>
  <si>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</si>
  <si>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</si>
  <si>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</si>
  <si>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</si>
  <si>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</si>
  <si>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</si>
  <si>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</si>
  <si>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</si>
  <si>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</si>
  <si>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</si>
  <si>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</si>
  <si>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</si>
  <si>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</si>
  <si>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</si>
  <si>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</si>
  <si>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</si>
  <si>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</si>
  <si>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</si>
  <si>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</si>
  <si>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</si>
  <si>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</si>
  <si>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</si>
  <si>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</si>
  <si>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</si>
  <si>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</si>
  <si>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</si>
  <si>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</si>
  <si>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</si>
  <si>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</si>
  <si>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</si>
  <si>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</si>
  <si>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</si>
  <si>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</si>
  <si>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</si>
  <si>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</si>
  <si>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</si>
  <si>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</si>
  <si>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</si>
  <si>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</si>
  <si>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</si>
  <si>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</si>
  <si>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</si>
  <si>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</si>
  <si>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</si>
  <si>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</si>
  <si>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</si>
  <si>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</si>
  <si>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</si>
  <si>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</si>
  <si>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</si>
  <si>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</si>
  <si>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</si>
  <si>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</si>
  <si>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</si>
  <si>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</si>
  <si>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</si>
  <si>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</si>
  <si>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</si>
  <si>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</si>
  <si>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</si>
  <si>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</si>
  <si>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</si>
  <si>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</si>
  <si>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</si>
  <si>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</si>
  <si>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</si>
  <si>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</si>
  <si>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</si>
  <si>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</si>
  <si>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</si>
  <si>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</si>
  <si>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</si>
  <si>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</si>
  <si>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</si>
  <si>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</si>
  <si>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</si>
  <si>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</si>
  <si>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</si>
  <si>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</si>
  <si>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</si>
  <si>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</si>
  <si>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</si>
  <si>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</si>
  <si>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</si>
  <si>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</si>
  <si>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</si>
  <si>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</si>
  <si>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</si>
  <si>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</si>
  <si>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</si>
  <si>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</si>
  <si>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</si>
  <si>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</si>
  <si>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</si>
  <si>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</si>
  <si>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</si>
  <si>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</si>
  <si>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</si>
  <si>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</si>
  <si>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</si>
  <si>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</si>
  <si>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</si>
  <si>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</si>
  <si>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</si>
  <si>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</si>
  <si>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</si>
  <si>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</si>
  <si>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</si>
  <si>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</si>
  <si>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</si>
  <si>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</si>
  <si>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</si>
  <si>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</si>
  <si>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</si>
  <si>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</si>
  <si>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</si>
  <si>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</si>
  <si>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</si>
  <si>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</si>
  <si>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</si>
  <si>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</si>
  <si>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</si>
  <si>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</si>
  <si>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</si>
  <si>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</si>
  <si>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</si>
  <si>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</si>
  <si>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</si>
  <si>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</si>
  <si>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</si>
  <si>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</si>
  <si>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</si>
  <si>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</si>
  <si>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</si>
  <si>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</si>
  <si>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</si>
  <si>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</si>
  <si>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</si>
  <si>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</si>
  <si>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</si>
  <si>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</si>
  <si>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</si>
  <si>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</si>
  <si>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</si>
  <si>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</si>
  <si>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</si>
  <si>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</si>
  <si>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</si>
  <si>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</si>
  <si>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</si>
  <si>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</si>
  <si>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</si>
  <si>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</si>
  <si>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</si>
  <si>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</si>
  <si>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</si>
  <si>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</si>
  <si>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</si>
  <si>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</si>
  <si>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</si>
  <si>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</si>
  <si>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</si>
  <si>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</si>
  <si>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</si>
  <si>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</si>
  <si>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</si>
  <si>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</si>
  <si>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</si>
  <si>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</si>
  <si>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</si>
  <si>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</si>
  <si>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</si>
  <si>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</si>
  <si>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</si>
  <si>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</si>
  <si>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</si>
  <si>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</si>
  <si>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</si>
  <si>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</si>
  <si>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</si>
  <si>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</si>
  <si>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</si>
  <si>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</si>
  <si>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</si>
  <si>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</si>
  <si>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</si>
  <si>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</si>
  <si>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</si>
  <si>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</si>
  <si>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</si>
  <si>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</si>
  <si>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</si>
  <si>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</si>
  <si>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</si>
  <si>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</si>
  <si>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</si>
  <si>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</si>
  <si>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</si>
  <si>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</si>
  <si>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</si>
  <si>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</si>
  <si>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</si>
  <si>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</si>
  <si>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</si>
  <si>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</si>
  <si>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</si>
  <si>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</si>
  <si>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</si>
  <si>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</si>
  <si>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</si>
  <si>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</si>
  <si>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</si>
  <si>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</si>
  <si>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</si>
  <si>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</si>
  <si>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</si>
  <si>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</si>
  <si>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</si>
  <si>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</si>
  <si>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</si>
  <si>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</si>
  <si>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</si>
  <si>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</si>
  <si>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</si>
  <si>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</si>
  <si>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</si>
  <si>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</si>
  <si>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</si>
  <si>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</si>
  <si>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</si>
  <si>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</si>
  <si>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</si>
  <si>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</si>
  <si>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</si>
  <si>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</si>
  <si>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</si>
  <si>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</si>
  <si>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</si>
  <si>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</si>
  <si>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</si>
  <si>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</si>
  <si>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</si>
  <si>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</si>
  <si>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</si>
  <si>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</si>
  <si>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</si>
  <si>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</si>
  <si>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</si>
  <si>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</si>
  <si>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</si>
  <si>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</si>
  <si>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</si>
  <si>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</si>
  <si>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</si>
  <si>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</si>
  <si>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</si>
  <si>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</si>
  <si>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</si>
  <si>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</si>
  <si>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</si>
  <si>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</si>
  <si>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</si>
  <si>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</si>
  <si>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</si>
  <si>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</si>
  <si>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</si>
  <si>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</si>
  <si>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</si>
  <si>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</si>
  <si>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</si>
  <si>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</si>
  <si>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</si>
  <si>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</si>
  <si>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</si>
  <si>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</si>
  <si>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</si>
  <si>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</si>
  <si>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</si>
  <si>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</si>
  <si>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</si>
  <si>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</si>
  <si>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</si>
  <si>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</si>
  <si>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</si>
  <si>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</si>
  <si>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</si>
  <si>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</si>
  <si>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</si>
  <si>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</si>
  <si>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</si>
  <si>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</si>
  <si>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</si>
  <si>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</si>
  <si>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</si>
  <si>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</si>
  <si>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</si>
  <si>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</si>
  <si>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</si>
  <si>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</si>
  <si>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</si>
  <si>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</si>
  <si>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</si>
  <si>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</si>
  <si>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</si>
  <si>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</si>
  <si>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</si>
  <si>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</si>
  <si>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</si>
  <si>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</si>
  <si>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</si>
  <si>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</si>
  <si>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</si>
  <si>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</si>
  <si>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</si>
  <si>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</si>
  <si>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</si>
  <si>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</si>
  <si>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</si>
  <si>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</si>
  <si>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</si>
  <si>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</si>
  <si>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</si>
  <si>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</si>
  <si>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</si>
  <si>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</si>
  <si>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</si>
  <si>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</si>
  <si>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</si>
  <si>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</si>
  <si>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</si>
  <si>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</si>
  <si>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</si>
  <si>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</si>
  <si>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</si>
  <si>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</si>
  <si>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</si>
  <si>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</si>
  <si>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</si>
  <si>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</si>
  <si>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</si>
  <si>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</si>
  <si>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</si>
  <si>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</si>
  <si>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</si>
  <si>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</si>
  <si>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</si>
  <si>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</si>
  <si>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</si>
  <si>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</si>
  <si>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</si>
  <si>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</si>
  <si>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</si>
  <si>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</si>
  <si>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</si>
  <si>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</si>
  <si>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</si>
  <si>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</si>
  <si>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</si>
  <si>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</si>
  <si>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</si>
  <si>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</si>
  <si>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</si>
  <si>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</si>
  <si>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</si>
  <si>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</si>
  <si>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</si>
  <si>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</si>
  <si>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</si>
  <si>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</si>
  <si>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</si>
  <si>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</si>
  <si>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</si>
  <si>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</si>
  <si>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</si>
  <si>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</si>
  <si>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</si>
  <si>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</si>
  <si>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</si>
  <si>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</si>
  <si>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</si>
  <si>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</si>
  <si>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</si>
  <si>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</si>
  <si>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</si>
  <si>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</si>
  <si>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</si>
  <si>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</si>
  <si>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</si>
  <si>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</si>
  <si>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</si>
  <si>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</si>
  <si>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</si>
  <si>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</si>
  <si>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</si>
  <si>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</si>
  <si>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</si>
  <si>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</si>
  <si>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</si>
  <si>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</si>
  <si>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</si>
  <si>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</si>
  <si>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</si>
  <si>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</si>
  <si>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</si>
  <si>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</si>
  <si>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</si>
  <si>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</si>
  <si>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</si>
  <si>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</si>
  <si>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</si>
  <si>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</si>
  <si>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</si>
  <si>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</si>
  <si>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</si>
  <si>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</si>
  <si>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</si>
  <si>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</si>
  <si>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</si>
  <si>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</si>
  <si>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</si>
  <si>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</si>
  <si>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</si>
  <si>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</si>
  <si>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</si>
  <si>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</si>
  <si>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</si>
  <si>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</si>
  <si>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</si>
  <si>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</si>
  <si>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</si>
  <si>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</si>
  <si>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</si>
  <si>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</si>
  <si>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</si>
  <si>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</si>
  <si>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</si>
  <si>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</si>
  <si>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</si>
  <si>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</si>
  <si>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</si>
  <si>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</si>
  <si>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</si>
  <si>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</si>
  <si>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</si>
  <si>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</si>
  <si>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</si>
  <si>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</si>
  <si>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</si>
  <si>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</si>
  <si>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</si>
  <si>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</si>
  <si>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</si>
  <si>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</si>
  <si>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</si>
  <si>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</si>
  <si>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</si>
  <si>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</si>
  <si>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</si>
  <si>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</si>
  <si>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</si>
  <si>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</si>
  <si>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</si>
  <si>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</si>
  <si>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</si>
  <si>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</si>
  <si>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</si>
  <si>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</si>
  <si>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</si>
  <si>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</si>
  <si>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</si>
  <si>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</si>
  <si>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</si>
  <si>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</si>
  <si>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</si>
  <si>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</si>
  <si>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</si>
  <si>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</si>
  <si>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</si>
  <si>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</si>
  <si>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</si>
  <si>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</si>
  <si>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</si>
  <si>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</si>
  <si>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</si>
  <si>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</si>
  <si>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</si>
  <si>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</si>
  <si>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</si>
  <si>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</si>
  <si>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</si>
  <si>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</si>
  <si>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</si>
  <si>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</si>
  <si>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</si>
  <si>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</si>
  <si>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</si>
  <si>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</si>
  <si>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</si>
  <si>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</si>
  <si>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</si>
  <si>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</si>
  <si>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</si>
  <si>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</si>
  <si>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</si>
  <si>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</si>
  <si>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</si>
  <si>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</si>
  <si>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</si>
  <si>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</si>
  <si>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</si>
  <si>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</si>
  <si>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</si>
  <si>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</si>
  <si>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</si>
  <si>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</si>
  <si>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</si>
  <si>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</si>
  <si>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</si>
  <si>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</si>
  <si>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</si>
  <si>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</si>
  <si>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</si>
  <si>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</si>
  <si>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</si>
  <si>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</si>
  <si>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</si>
  <si>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</si>
  <si>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</si>
  <si>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</si>
  <si>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</si>
  <si>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</si>
  <si>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</si>
  <si>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</si>
  <si>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</si>
  <si>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</si>
  <si>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</si>
  <si>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</si>
  <si>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</si>
  <si>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</si>
  <si>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</si>
  <si>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</si>
  <si>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</si>
  <si>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</si>
  <si>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</si>
  <si>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</si>
  <si>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</si>
  <si>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</si>
  <si>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</si>
  <si>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</si>
  <si>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</si>
  <si>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</si>
  <si>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</si>
  <si>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</si>
  <si>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</si>
  <si>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</si>
  <si>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</si>
  <si>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</si>
  <si>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</si>
  <si>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</si>
  <si>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</si>
  <si>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</si>
  <si>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</si>
  <si>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</si>
  <si>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</si>
  <si>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</si>
  <si>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</si>
  <si>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</si>
  <si>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</si>
  <si>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</si>
  <si>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</si>
  <si>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</si>
  <si>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</si>
  <si>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</si>
  <si>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</si>
  <si>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</si>
  <si>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</si>
  <si>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</si>
  <si>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</si>
  <si>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</si>
  <si>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</si>
  <si>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</si>
  <si>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</si>
  <si>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</si>
  <si>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</si>
  <si>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</si>
  <si>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</si>
  <si>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</si>
  <si>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</si>
  <si>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</si>
  <si>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</si>
  <si>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</si>
  <si>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</si>
  <si>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</si>
  <si>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</si>
  <si>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</si>
  <si>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</si>
  <si>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</si>
  <si>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</si>
  <si>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</si>
  <si>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</si>
  <si>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</si>
  <si>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</si>
  <si>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</si>
  <si>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</si>
  <si>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</si>
  <si>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</si>
  <si>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</si>
  <si>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</si>
  <si>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</si>
  <si>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</si>
  <si>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</si>
  <si>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</si>
  <si>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</si>
  <si>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</si>
  <si>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</si>
  <si>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</si>
  <si>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</si>
  <si>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</si>
  <si>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</si>
  <si>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</si>
  <si>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</si>
  <si>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</si>
  <si>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</si>
  <si>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</si>
  <si>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</si>
  <si>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</si>
  <si>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</si>
  <si>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</si>
  <si>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</si>
  <si>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</si>
  <si>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</si>
  <si>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</si>
  <si>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</si>
  <si>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</si>
  <si>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</si>
  <si>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</si>
  <si>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</si>
  <si>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</si>
  <si>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</si>
  <si>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</si>
  <si>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</si>
  <si>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</si>
  <si>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</si>
  <si>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</si>
  <si>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</si>
  <si>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</si>
  <si>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</si>
  <si>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</si>
  <si>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</si>
  <si>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</si>
  <si>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</si>
  <si>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</si>
  <si>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</si>
  <si>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</si>
  <si>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</si>
  <si>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</si>
  <si>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</si>
  <si>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</si>
  <si>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</si>
  <si>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</si>
  <si>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</si>
  <si>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</si>
  <si>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</si>
  <si>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</si>
  <si>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</si>
  <si>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</si>
  <si>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</si>
  <si>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</si>
  <si>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</si>
  <si>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</si>
  <si>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</si>
  <si>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</si>
  <si>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</si>
  <si>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</si>
  <si>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</si>
  <si>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</si>
  <si>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</si>
  <si>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</si>
  <si>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</si>
  <si>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</si>
  <si>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</si>
  <si>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</si>
  <si>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</si>
  <si>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</si>
  <si>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</si>
  <si>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</si>
  <si>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</si>
  <si>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</si>
  <si>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</si>
  <si>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</si>
  <si>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</si>
  <si>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</si>
  <si>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</si>
  <si>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</si>
  <si>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</si>
  <si>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</si>
  <si>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</si>
  <si>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</si>
  <si>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</si>
  <si>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</si>
  <si>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</si>
  <si>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</si>
  <si>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</si>
  <si>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</si>
  <si>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</si>
  <si>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</si>
  <si>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</si>
  <si>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</si>
  <si>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</si>
  <si>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</si>
  <si>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</si>
  <si>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</si>
  <si>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</si>
  <si>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</si>
  <si>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</si>
  <si>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</si>
  <si>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</si>
  <si>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</si>
  <si>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</si>
  <si>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</si>
  <si>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</si>
  <si>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</si>
  <si>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</si>
  <si>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</si>
  <si>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</si>
  <si>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</si>
  <si>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</si>
  <si>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</si>
  <si>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</si>
  <si>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</si>
  <si>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</si>
  <si>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</si>
  <si>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</si>
  <si>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</si>
  <si>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</si>
  <si>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</si>
  <si>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</si>
  <si>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</si>
  <si>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</si>
  <si>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</si>
  <si>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</si>
  <si>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</si>
  <si>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</si>
  <si>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</si>
  <si>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</si>
  <si>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</si>
  <si>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</si>
  <si>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</si>
  <si>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</si>
  <si>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</si>
  <si>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</si>
  <si>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</si>
  <si>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</si>
  <si>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</si>
  <si>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</si>
  <si>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</si>
  <si>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</si>
  <si>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</si>
  <si>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</si>
  <si>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</si>
  <si>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</si>
  <si>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</si>
  <si>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</si>
  <si>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</si>
  <si>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</si>
  <si>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</si>
  <si>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</si>
  <si>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</si>
  <si>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</si>
  <si>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</si>
  <si>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</si>
  <si>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</si>
  <si>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</si>
  <si>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</si>
  <si>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</si>
  <si>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</si>
  <si>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</si>
  <si>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</si>
  <si>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</si>
  <si>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</si>
  <si>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</si>
  <si>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</si>
  <si>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</si>
  <si>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</si>
  <si>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</si>
  <si>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</si>
  <si>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</si>
  <si>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</si>
  <si>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</si>
  <si>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</si>
  <si>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</si>
  <si>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</si>
  <si>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</si>
  <si>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</si>
  <si>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</si>
  <si>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</si>
  <si>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</si>
  <si>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</si>
  <si>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</si>
  <si>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</si>
  <si>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</si>
  <si>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</si>
  <si>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</si>
  <si>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</si>
  <si>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</si>
  <si>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</si>
  <si>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</si>
  <si>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</si>
  <si>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</si>
  <si>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</si>
  <si>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</si>
  <si>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</si>
  <si>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</si>
  <si>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</si>
  <si>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</si>
  <si>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</si>
  <si>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</si>
  <si>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</si>
  <si>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</si>
  <si>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</si>
  <si>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</si>
  <si>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</si>
  <si>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</si>
  <si>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</si>
  <si>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</si>
  <si>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</si>
  <si>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</si>
  <si>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</si>
  <si>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</si>
  <si>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</si>
  <si>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</si>
  <si>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</si>
  <si>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</si>
  <si>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</si>
  <si>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</si>
  <si>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</si>
  <si>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</si>
  <si>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</si>
  <si>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</si>
  <si>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</si>
  <si>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</si>
  <si>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</si>
  <si>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</si>
  <si>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</si>
  <si>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</si>
  <si>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</si>
  <si>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</si>
  <si>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</si>
  <si>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</si>
  <si>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</si>
  <si>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</si>
  <si>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</si>
  <si>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</si>
  <si>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</si>
  <si>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</si>
  <si>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</si>
  <si>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</si>
  <si>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</si>
  <si>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</si>
  <si>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</si>
  <si>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</si>
  <si>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</si>
  <si>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</si>
  <si>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</si>
  <si>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</si>
  <si>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</si>
  <si>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</si>
  <si>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</si>
  <si>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</si>
  <si>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</si>
  <si>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</si>
  <si>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</si>
  <si>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</si>
  <si>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</si>
  <si>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</si>
  <si>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</si>
  <si>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</si>
  <si>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</si>
  <si>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</si>
  <si>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</si>
  <si>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</si>
  <si>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</si>
  <si>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</si>
  <si>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</si>
  <si>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</si>
  <si>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</si>
  <si>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</si>
  <si>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</si>
  <si>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</si>
  <si>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</si>
  <si>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</si>
  <si>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</si>
  <si>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</si>
  <si>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</si>
  <si>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</si>
  <si>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</si>
  <si>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</si>
  <si>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</si>
  <si>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</si>
  <si>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</si>
  <si>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</si>
  <si>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</si>
  <si>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</si>
  <si>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</si>
  <si>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</si>
  <si>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</si>
  <si>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</si>
  <si>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</si>
  <si>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</si>
  <si>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</si>
  <si>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</si>
  <si>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</si>
  <si>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</si>
  <si>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</si>
  <si>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</si>
  <si>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</si>
  <si>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</si>
  <si>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</si>
  <si>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</si>
  <si>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</si>
  <si>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</si>
  <si>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</si>
  <si>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</si>
  <si>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</si>
  <si>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</si>
  <si>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</si>
  <si>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</si>
  <si>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</si>
  <si>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</si>
  <si>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</si>
  <si>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</si>
  <si>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</si>
  <si>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</si>
  <si>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</si>
  <si>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</si>
  <si>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</si>
  <si>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</si>
  <si>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</si>
  <si>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</si>
  <si>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</si>
  <si>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</si>
  <si>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</si>
  <si>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</si>
  <si>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</si>
  <si>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</si>
  <si>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</si>
  <si>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</si>
  <si>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</si>
  <si>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</si>
  <si>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</si>
  <si>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</si>
  <si>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</si>
  <si>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</si>
  <si>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</si>
  <si>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</si>
  <si>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</si>
  <si>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</si>
  <si>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</si>
  <si>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</si>
  <si>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</si>
  <si>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</si>
  <si>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</si>
  <si>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</si>
  <si>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</si>
  <si>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</si>
  <si>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</si>
  <si>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</si>
  <si>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</si>
  <si>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</si>
  <si>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</si>
  <si>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</si>
  <si>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</si>
  <si>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</si>
  <si>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</si>
  <si>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</si>
  <si>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</si>
  <si>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</si>
  <si>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</si>
  <si>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</si>
  <si>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</si>
  <si>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</si>
  <si>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</si>
  <si>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</si>
  <si>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</si>
  <si>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</si>
  <si>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</si>
  <si>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</si>
  <si>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</si>
  <si>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</si>
  <si>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</si>
  <si>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</si>
  <si>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</si>
  <si>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</si>
  <si>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</si>
  <si>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</si>
  <si>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</si>
  <si>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</si>
  <si>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</si>
  <si>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</si>
  <si>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</si>
  <si>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</si>
  <si>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</si>
  <si>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</si>
  <si>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</si>
  <si>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</si>
  <si>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</si>
  <si>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</si>
  <si>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</si>
  <si>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</si>
  <si>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</si>
  <si>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</si>
  <si>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</si>
  <si>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</si>
  <si>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</si>
  <si>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</si>
  <si>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</si>
  <si>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</si>
  <si>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</si>
  <si>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</si>
  <si>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</si>
  <si>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</si>
  <si>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</si>
  <si>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</si>
  <si>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</si>
  <si>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</si>
  <si>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</si>
  <si>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</si>
  <si>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</si>
  <si>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</si>
  <si>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</si>
  <si>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</si>
  <si>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</si>
  <si>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</si>
  <si>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</si>
  <si>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</si>
  <si>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</si>
  <si>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</si>
  <si>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</si>
  <si>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</si>
  <si>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</si>
  <si>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</si>
  <si>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</si>
  <si>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</si>
  <si>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</si>
  <si>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</si>
  <si>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</si>
  <si>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</si>
  <si>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</si>
  <si>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</si>
  <si>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</si>
  <si>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</si>
  <si>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</si>
  <si>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</si>
  <si>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</si>
  <si>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</si>
  <si>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</si>
  <si>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</si>
  <si>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</si>
  <si>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</si>
  <si>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</si>
  <si>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</si>
  <si>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</si>
  <si>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</si>
  <si>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</si>
  <si>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</si>
  <si>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</si>
  <si>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</si>
  <si>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</si>
  <si>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</si>
  <si>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</si>
  <si>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</si>
  <si>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</si>
  <si>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</si>
  <si>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</si>
  <si>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</si>
  <si>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</si>
  <si>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</si>
  <si>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</si>
  <si>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</si>
  <si>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</si>
  <si>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</si>
  <si>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</si>
  <si>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</si>
  <si>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</si>
  <si>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</si>
  <si>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</si>
  <si>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</si>
  <si>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</si>
  <si>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</si>
  <si>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</si>
  <si>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</si>
  <si>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</si>
  <si>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</si>
  <si>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</si>
  <si>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</si>
  <si>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</si>
  <si>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</si>
  <si>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</si>
  <si>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</si>
  <si>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</si>
  <si>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</si>
  <si>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</si>
  <si>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</si>
  <si>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</si>
  <si>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</si>
  <si>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</si>
  <si>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</si>
  <si>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</si>
  <si>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</si>
  <si>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</si>
  <si>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</si>
  <si>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</si>
  <si>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</si>
  <si>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</si>
  <si>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</si>
  <si>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</si>
  <si>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</si>
  <si>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</si>
  <si>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</si>
  <si>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</si>
  <si>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</si>
  <si>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</si>
  <si>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</si>
  <si>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</si>
  <si>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</si>
  <si>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</si>
  <si>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</si>
  <si>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</si>
  <si>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</si>
  <si>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</si>
  <si>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</si>
  <si>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</si>
  <si>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</si>
  <si>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</si>
  <si>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</si>
  <si>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</si>
  <si>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</si>
  <si>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</si>
  <si>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</si>
  <si>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</si>
  <si>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</si>
  <si>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</si>
  <si>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</si>
  <si>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</si>
  <si>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</si>
  <si>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</si>
  <si>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</si>
  <si>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</si>
  <si>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</si>
  <si>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</si>
  <si>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</si>
  <si>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</si>
  <si>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</si>
  <si>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</si>
  <si>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</si>
  <si>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</si>
  <si>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</si>
  <si>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</si>
  <si>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</si>
  <si>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</si>
  <si>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</si>
  <si>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</si>
  <si>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</si>
  <si>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</si>
  <si>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</si>
  <si>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</si>
  <si>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</si>
  <si>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</si>
  <si>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</si>
  <si>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</si>
  <si>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</si>
  <si>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</si>
  <si>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</si>
  <si>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</si>
  <si>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</si>
  <si>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</si>
  <si>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</si>
  <si>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</si>
  <si>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</si>
  <si>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</si>
  <si>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</si>
  <si>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</si>
  <si>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</si>
  <si>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</si>
  <si>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</si>
  <si>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</si>
  <si>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</si>
  <si>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</si>
  <si>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</si>
  <si>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</si>
  <si>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</si>
  <si>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</si>
  <si>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</si>
  <si>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</si>
  <si>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</si>
  <si>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</si>
  <si>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</si>
  <si>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</si>
  <si>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</si>
  <si>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</si>
  <si>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</si>
  <si>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</si>
  <si>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</si>
  <si>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</si>
  <si>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</si>
  <si>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</si>
  <si>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</si>
  <si>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</si>
  <si>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</si>
  <si>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</si>
  <si>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</si>
  <si>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</si>
  <si>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</si>
  <si>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</si>
  <si>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</si>
  <si>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</si>
  <si>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</si>
  <si>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</si>
  <si>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</si>
  <si>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</si>
  <si>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</si>
  <si>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</si>
  <si>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</si>
  <si>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</si>
  <si>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</si>
  <si>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</si>
  <si>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</si>
  <si>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</si>
  <si>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</si>
  <si>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</si>
  <si>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</si>
  <si>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</si>
  <si>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</si>
  <si>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</si>
  <si>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</si>
  <si>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</si>
  <si>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</si>
  <si>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</si>
  <si>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</si>
  <si>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</si>
  <si>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</si>
  <si>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</si>
  <si>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</si>
  <si>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</si>
  <si>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</si>
  <si>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</si>
  <si>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</si>
  <si>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</si>
  <si>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</si>
  <si>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</si>
  <si>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</si>
  <si>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</si>
  <si>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</si>
  <si>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</si>
  <si>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</si>
  <si>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</si>
  <si>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</si>
  <si>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</si>
  <si>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</si>
  <si>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</si>
  <si>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</si>
  <si>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</si>
  <si>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</si>
  <si>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</si>
  <si>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</si>
  <si>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</si>
  <si>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</si>
  <si>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</si>
  <si>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</si>
  <si>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</si>
  <si>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</si>
  <si>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</si>
  <si>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</si>
  <si>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</si>
  <si>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</si>
  <si>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</si>
  <si>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</si>
  <si>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</si>
  <si>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</si>
  <si>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</si>
  <si>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</si>
  <si>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</si>
  <si>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</si>
  <si>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</si>
  <si>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</si>
  <si>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</si>
  <si>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</si>
  <si>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</si>
  <si>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</si>
  <si>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</si>
  <si>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</si>
  <si>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</si>
  <si>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</si>
  <si>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</si>
  <si>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</si>
  <si>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</si>
  <si>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</si>
  <si>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</si>
  <si>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</si>
  <si>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</si>
  <si>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</si>
  <si>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</si>
  <si>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</si>
  <si>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</si>
  <si>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</si>
  <si>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</si>
  <si>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</si>
  <si>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</si>
  <si>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</si>
  <si>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</si>
  <si>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</si>
  <si>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</si>
  <si>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</si>
  <si>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</si>
  <si>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</si>
  <si>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</si>
  <si>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</si>
  <si>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</si>
  <si>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</si>
  <si>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</si>
  <si>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</si>
  <si>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</si>
  <si>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</si>
  <si>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</si>
  <si>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</si>
  <si>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</si>
  <si>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</si>
  <si>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</si>
  <si>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</si>
  <si>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</si>
  <si>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</si>
  <si>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</si>
  <si>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</si>
  <si>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</si>
  <si>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</si>
  <si>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</si>
  <si>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</si>
  <si>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</si>
  <si>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</si>
  <si>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</si>
  <si>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</si>
  <si>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</si>
  <si>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</si>
  <si>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</si>
  <si>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</si>
  <si>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</si>
  <si>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</si>
  <si>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</si>
  <si>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</si>
  <si>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</si>
  <si>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</si>
  <si>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</si>
  <si>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</si>
  <si>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</si>
  <si>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</si>
  <si>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</si>
  <si>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</si>
  <si>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</si>
  <si>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</si>
  <si>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</si>
  <si>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</si>
  <si>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</si>
  <si>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</si>
  <si>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</si>
  <si>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</si>
  <si>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</si>
  <si>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</si>
  <si>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</si>
  <si>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</si>
  <si>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</si>
  <si>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</si>
  <si>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</si>
  <si>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</si>
  <si>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</si>
  <si>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</si>
  <si>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</si>
  <si>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</si>
  <si>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</si>
  <si>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</si>
  <si>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</si>
  <si>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</si>
  <si>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</si>
  <si>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</si>
  <si>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</si>
  <si>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</si>
  <si>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</si>
  <si>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</si>
  <si>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</si>
  <si>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</si>
  <si>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</si>
  <si>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</si>
  <si>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</si>
  <si>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</si>
  <si>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</si>
  <si>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</si>
  <si>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</si>
  <si>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</si>
  <si>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</si>
  <si>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</si>
  <si>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</si>
  <si>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</si>
  <si>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</si>
  <si>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</si>
  <si>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</si>
  <si>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</si>
  <si>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</si>
  <si>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</si>
  <si>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</si>
  <si>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</si>
  <si>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</si>
  <si>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</si>
  <si>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</si>
  <si>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</si>
  <si>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</si>
  <si>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</si>
  <si>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</si>
  <si>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</si>
  <si>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</si>
  <si>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</si>
  <si>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</si>
  <si>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</si>
  <si>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</si>
  <si>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</si>
  <si>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</si>
  <si>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</si>
  <si>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</si>
  <si>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</si>
  <si>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</si>
  <si>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</si>
  <si>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</si>
  <si>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</si>
  <si>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</si>
  <si>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</si>
  <si>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</si>
  <si>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</si>
  <si>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</si>
  <si>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</si>
  <si>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</si>
  <si>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</si>
  <si>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</si>
  <si>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</si>
  <si>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</si>
  <si>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</si>
  <si>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</si>
  <si>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</si>
  <si>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</si>
  <si>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</si>
  <si>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</si>
  <si>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</si>
  <si>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</si>
  <si>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</si>
  <si>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</si>
  <si>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</si>
  <si>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</si>
  <si>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</si>
  <si>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</si>
  <si>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</si>
  <si>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</si>
  <si>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</si>
  <si>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</si>
  <si>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</si>
  <si>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</si>
  <si>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</si>
  <si>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</si>
  <si>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</si>
  <si>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</si>
  <si>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</si>
  <si>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</si>
  <si>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</si>
  <si>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</si>
  <si>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</si>
  <si>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</si>
  <si>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</si>
  <si>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</si>
  <si>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</si>
  <si>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</si>
  <si>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</si>
  <si>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</si>
  <si>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</si>
  <si>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</si>
  <si>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</si>
  <si>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</si>
  <si>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</si>
  <si>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</si>
  <si>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</si>
  <si>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</si>
  <si>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</si>
  <si>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</si>
  <si>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</si>
  <si>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</si>
  <si>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</si>
  <si>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</si>
  <si>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</si>
  <si>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</si>
  <si>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</si>
  <si>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</si>
  <si>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</si>
  <si>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</si>
  <si>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</si>
  <si>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ETA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</si>
  <si>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</si>
  <si>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</si>
  <si>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</si>
  <si>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</si>
  <si>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</si>
  <si>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</si>
  <si>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</si>
  <si>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</si>
  <si>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</si>
  <si>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</si>
  <si>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</si>
  <si>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</si>
  <si>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</si>
  <si>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</si>
  <si>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</si>
  <si>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</si>
  <si>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</si>
  <si>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</si>
  <si>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</si>
  <si>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</si>
  <si>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</si>
  <si>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</si>
  <si>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</si>
  <si>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</si>
  <si>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</si>
  <si>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</si>
  <si>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</si>
  <si>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</si>
  <si>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</si>
  <si>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</si>
  <si>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</si>
  <si>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</si>
  <si>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</si>
  <si>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</si>
  <si>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</si>
  <si>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</si>
  <si>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</si>
  <si>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</si>
  <si>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</si>
  <si>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</si>
  <si>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</si>
  <si>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</si>
  <si>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</si>
  <si>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</si>
  <si>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</si>
  <si>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</si>
  <si>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</si>
  <si>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</si>
  <si>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</si>
  <si>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</si>
  <si>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</si>
  <si>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</si>
  <si>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</si>
  <si>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</si>
  <si>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</si>
  <si>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</si>
  <si>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</si>
  <si>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</si>
  <si>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</si>
  <si>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</si>
  <si>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</si>
  <si>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</si>
  <si>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</si>
  <si>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</si>
  <si>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</si>
  <si>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</si>
  <si>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</si>
  <si>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</si>
  <si>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</si>
  <si>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</si>
  <si>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</si>
  <si>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</si>
  <si>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</si>
  <si>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</si>
  <si>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</si>
  <si>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</si>
  <si>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</si>
  <si>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</si>
  <si>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</si>
  <si>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</si>
  <si>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</si>
  <si>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</si>
  <si>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</si>
  <si>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</si>
  <si>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</si>
  <si>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</si>
  <si>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PCM-20251125-00001610</t>
  </si>
  <si>
    <t xml:space="preserve">At site TS </t>
  </si>
  <si>
    <t>PCM-20251125-00001621</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</si>
  <si>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</si>
  <si>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</si>
  <si>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</si>
  <si>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</si>
  <si>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</si>
  <si>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</si>
  <si>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</si>
  <si>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</si>
  <si>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</si>
  <si>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</si>
  <si>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</si>
  <si>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PCM-20251125-00001737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</si>
</sst>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1" headerRowBorderDxfId="9" tableBorderDxfId="10">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323.81099444444408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4.6700462960870937E-2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45986.75942037037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45986.75942037037</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45986.75942037037</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45986.75942037037</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45986.75942037037</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45986.75942037037</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45986.75942037037</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45986.75942037037</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45986.75942037037</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45986.75942037037</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45986.75942037037</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45986.75942037037</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45986.75942037037</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45986.75942037037</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45986.75942037037</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45986.75942037037</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45986.75942037037</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45986.75942037037</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45986.75942037037</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45986.75942037037</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45986.75942037037</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45986.75942037037</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45986.75942037037</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45986.75942037037</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45986.75942037037</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45986.75942037037</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45986.75942037037</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45986.75942037037</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45986.75942037037</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45986.75942037037</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45986.75942037037</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45986.75942037037</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45986.75942037037</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45986.75942037037</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45986.75942037037</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45986.75942037037</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45986.75942037037</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45986.75942037037</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45986.75942037037</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45986.75942037037</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45986.75942037037</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45986.75942037037</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45986.75942037037</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45986.75942037037</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45986.75942037037</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45986.75942037037</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45986.75942037037</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45986.75942037037</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45986.75942037037</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45986.75942037037</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45986.75942037037</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45986.75942037037</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45986.75942037037</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45986.75942037037</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45986.75942037037</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2D9DB5E1-B9E1-4708-B6B8-DD0FE353613A}"/>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161.75958240740874</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2.3720013888887479</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45986.75942037037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45986.75942037037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45986.75942037037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45986.75942037037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45986.75942037037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45986.75942037037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45986.75942037037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45986.75942037037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45986.75942037037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45986.75942037037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45986.75942037037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45986.75942037037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45986.75942037037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45986.75942037037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45986.75942037037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45986.75942037037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45986.75942037037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45986.75942037037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45986.75942037037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45986.75942037037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45986.75942037037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45986.75942037037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45986.75942037037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45986.75942037037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45986.75942037037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45986.75942037037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45986.75942037037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45986.75942037037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45986.75942037037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45986.75942037037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45986.75942037037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45986.75942037037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45986.75942037037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45986.75942037037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45986.75942037037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45986.75942037037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45986.75942037037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45986.75942037037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45986.75942037037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45986.75942037037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45986.75942037037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45986.75942037037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45986.75942037037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45986.75942037037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45986.75942037037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45986.75942037037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45986.75942037037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45986.75942037037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45986.75942037037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45986.75942037037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45986.75942037037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45986.75942037037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45986.75942037037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45986.75942037037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45986.75942037037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45986.75942037037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45986.75942037037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45986.75942037037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45986.75942037037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45986.75942037037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45986.75942037037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45986.75942037037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45986.75942037037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45986.75942037037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45986.75942037037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45986.75942037037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45986.75942037037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45986.75942037037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45986.75942037037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45986.75942037037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45986.75942037037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45986.75942037037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45986.75942037037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45986.75942037037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45986.75942037037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45986.75942037037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45986.75942037037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45986.75942037037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45986.75942037037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45986.75942037037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45986.75942037037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45986.75942037037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45986.75942037037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45986.75942037037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45986.75942037037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45986.75942037037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45986.75942037037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45986.75942037037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45986.75942037037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45986.75942037037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45986.75942037037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45986.75942037037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45986.75942037037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45986.75942037037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45986.75942037037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45986.75942037037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45986.75942037037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45986.75942037037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45986.75942037037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45986.75942037037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45986.75942037037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45986.75942037037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45986.75942037037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45986.75942037037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45986.75942037037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45986.75942037037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45986.75942037037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45986.75942037037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45986.75942037037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45986.75942037037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45986.75942037037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45986.75942037037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45986.75942037037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45986.75942037037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45986.75942037037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45986.75942037037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45986.75942037037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45986.75942037037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45986.75942037037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45986.75942037037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45986.75942037037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45986.75942037037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45986.75942037037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45986.75942037037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45986.75942037037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45986.75942037037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45986.75942037037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45986.75942037037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45986.75942037037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45986.75942037037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45986.75942037037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45986.75942037037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45986.75942037037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45986.75942037037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45986.75942037037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45986.75942037037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45986.75942037037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45986.75942037037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45986.75942037037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45986.75942037037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45986.75942037037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45986.75942037037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45986.75942037037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45986.75942037037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45986.75942037037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45986.75942037037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45986.75942037037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45986.75942037037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45986.75942037037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45986.75942037037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45986.75942037037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45986.75942037037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45986.75942037037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45986.75942037037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45986.75942037037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45986.75942037037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45986.75942037037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45986.75942037037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45986.75942037037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45986.75942037037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45986.75942037037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45986.75942037037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45986.75942037037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45986.75942037037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45986.75942037037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45986.75942037037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45986.75942037037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45986.75942037037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45986.75942037037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45986.75942037037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45986.75942037037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45986.75942037037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45986.75942037037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45986.75942037037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45986.75942037037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45986.75942037037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45986.75942037037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45986.75942037037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45986.75942037037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45986.75942037037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45986.75942037037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45986.75942037037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45986.75942037037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45986.75942037037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45986.75942037037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45986.75942037037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45986.75942037037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45986.75942037037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45986.75942037037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45986.75942037037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45986.75942037037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45986.75942037037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45986.75942037037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45986.75942037037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45986.75942037037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45986.75942037037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45986.75942037037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45986.75942037037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45986.75942037037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45986.75942037037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45986.75942037037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45986.75942037037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45986.75942037037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45986.75942037037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45986.75942037037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45986.75942037037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45986.75942037037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45986.75942037037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45986.75942037037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45986.75942037037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45986.75942037037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45986.75942037037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45986.75942037037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45986.75942037037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45986.75942037037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45986.75942037037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45986.75942037037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45986.75942037037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45986.75942037037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45986.75942037037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45986.75942037037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45986.75942037037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45986.75942037037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45986.75942037037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45986.75942037037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45986.75942037037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45986.75942037037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45986.75942037037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45986.75942037037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45986.75942037037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45986.75942037037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45986.75942037037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45986.75942037037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45986.75942037037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45986.75942037037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45986.75942037037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45986.75942037037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45986.75942037037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45986.75942037037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45986.75942037037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45986.75942037037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45986.75942037037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45986.75942037037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45986.75942037037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45986.75942037037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45986.75942037037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45986.75942037037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45986.75942037037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45986.75942037037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45986.75942037037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45986.75942037037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45986.75942037037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45986.75942037037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45986.75942037037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45986.75942037037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45986.75942037037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45986.75942037037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45986.75942037037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45986.75942037037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45986.75942037037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45986.75942037037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45986.75942037037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45986.75942037037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45986.75942037037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45986.75942037037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45986.75942037037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45986.75942037037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45986.75942037037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45986.75942037037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45986.75942037037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45986.75942037037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45986.75942037037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45986.75942037037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45986.75942037037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45986.75942037037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45986.75942037037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45986.75942037037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45986.75942037037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45986.75942037037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45986.75942037037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45986.75942037037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45986.75942037037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45986.75942037037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45986.75942037037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45986.75942037037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45986.75942037037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45986.75942037037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45986.75942037037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45986.75942037037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45986.75942037037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45986.75942037037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45986.75942037037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45986.75942037037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45986.75942037037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45986.75942037037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45986.75942037037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45986.75942037037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45986.75942037037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45986.75942037037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45986.75942037037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45986.75942037037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45986.75942037037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45986.75942037037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45986.75942037037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45986.75942037037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45986.75942037037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45986.75942037037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45986.75942037037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45986.75942037037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45986.75942037037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45986.75942037037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45986.75942037037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45986.75942037037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45986.75942037037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45986.75942037037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45986.75942037037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45986.75942037037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45986.75942037037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45986.75942037037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45986.75942037037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45986.75942037037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45986.75942037037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45986.75942037037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45986.75942037037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45986.75942037037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45986.75942037037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45986.75942037037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45986.75942037037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45986.75942037037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45986.75942037037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45986.75942037037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45986.75942037037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45986.75942037037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45986.75942037037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45986.75942037037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45986.75942037037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45986.75942037037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45986.75942037037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45986.75942037037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45986.75942037037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45986.75942037037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45986.75942037037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45986.75942037037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45986.75942037037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45986.75942037037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45986.75942037037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45986.75942037037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45986.75942037037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45986.75942037037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45986.75942037037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45986.75942037037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45986.75942037037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45986.75942037037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45986.75942037037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45986.75942037037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45986.75942037037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45986.75942037037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45986.75942037037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45986.75942037037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45986.75942037037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45986.75942037037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45986.75942037037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45986.75942037037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45986.75942037037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45986.75942037037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45986.75942037037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45986.75942037037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45986.75942037037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45986.75942037037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45986.75942037037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45986.75942037037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45986.75942037037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45986.75942037037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45986.75942037037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45986.75942037037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45986.75942037037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45986.75942037037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45986.75942037037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45986.75942037037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45986.75942037037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45986.75942037037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45986.75942037037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45986.75942037037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45986.75942037037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45986.75942037037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45986.75942037037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45986.75942037037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45986.75942037037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45986.75942037037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45986.75942037037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45986.75942037037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45986.75942037037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45986.75942037037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45986.75942037037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45986.75942037037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45986.75942037037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45986.75942037037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45986.75942037037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45986.75942037037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45986.75942037037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45986.75942037037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45986.75942037037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45986.75942037037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45986.75942037037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45986.75942037037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45986.75942037037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45986.75942037037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45986.75942037037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45986.75942037037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45986.75942037037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45986.75942037037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45986.75942037037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45986.75942037037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45986.75942037037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45986.75942037037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45986.75942037037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45986.75942037037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45986.75942037037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45986.75942037037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45986.75942037037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45986.75942037037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45986.75942037037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45986.75942037037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45986.75942037037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45986.75942037037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45986.75942037037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45986.75942037037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45986.75942037037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45986.75942037037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45986.75942037037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45986.75942037037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45986.75942037037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45986.75942037037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45986.75942037037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45986.75942037037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45986.75942037037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45986.75942037037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45986.75942037037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45986.75942037037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45986.75942037037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45986.75942037037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45986.75942037037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45986.75942037037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45986.75942037037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45986.75942037037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45986.75942037037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45986.75942037037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45986.75942037037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45986.75942037037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45986.75942037037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45986.75942037037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45986.75942037037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45986.75942037037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45986.75942037037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45986.75942037037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45986.75942037037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45986.75942037037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45986.75942037037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45986.75942037037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45986.75942037037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45986.75942037037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45986.75942037037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45986.75942037037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45986.75942037037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45986.75942037037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45986.75942037037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45986.75942037037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45986.75942037037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45986.75942037037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45986.75942037037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45986.75942037037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45986.75942037037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45986.75942037037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45986.75942037037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45986.75942037037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45986.75942037037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45986.75942037037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45986.75942037037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45986.75942037037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45986.75942037037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45986.75942037037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45986.75942037037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45986.75942037037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45986.75942037037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45986.75942037037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45986.75942037037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45986.75942037037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45986.75942037037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45986.75942037037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45986.75942037037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45986.75942037037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45986.75942037037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45986.75942037037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45986.75942037037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45986.75942037037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45986.75942037037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45986.75942037037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45986.75942037037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45986.75942037037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45986.75942037037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45986.75942037037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45986.75942037037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45986.75942037037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45986.75942037037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45986.75942037037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45986.75942037037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45986.75942037037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45986.75942037037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45986.75942037037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45986.75942037037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45986.75942037037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45986.75942037037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45986.75942037037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45986.75942037037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45986.75942037037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45986.75942037037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45986.75942037037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45986.75942037037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45986.75942037037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45986.75942037037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45986.75942037037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45986.75942037037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45986.75942037037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45986.75942037037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45986.75942037037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45986.75942037037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45986.75942037037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45986.75942037037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45986.75942037037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45986.75942037037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45986.75942037037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45986.75942037037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45986.75942037037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45986.75942037037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45986.75942037037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45986.75942037037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45986.75942037037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45986.75942037037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45986.75942037037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45986.75942037037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45986.75942037037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45986.75942037037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45986.75942037037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45986.75942037037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45986.75942037037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45986.75942037037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45986.75942037037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45986.75942037037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45986.75942037037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45986.75942037037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45986.75942037037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45986.75942037037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45986.75942037037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45986.75942037037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45986.75942037037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45986.75942037037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45986.75942037037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45986.75942037037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45986.75942037037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45986.75942037037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45986.75942037037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45986.75942037037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45986.75942037037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45986.75942037037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45986.75942037037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45986.75942037037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45986.75942037037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45986.75942037037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45986.75942037037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45986.75942037037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45986.75942037037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45986.75942037037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45986.75942037037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45986.75942037037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45986.75942037037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45986.75942037037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45986.75942037037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45986.75942037037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45986.75942037037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45986.75942037037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45986.75942037037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45986.75942037037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45986.75942037037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45986.75942037037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45986.75942037037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45986.75942037037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45986.75942037037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45986.75942037037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45986.75942037037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45986.75942037037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45986.75942037037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45986.75942037037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45986.75942037037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45986.75942037037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45986.75942037037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45986.75942037037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45986.75942037037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45986.75942037037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45986.75942037037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45986.75942037037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45986.75942037037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45986.75942037037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45986.75942037037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45986.75942037037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45986.75942037037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45986.75942037037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45986.75942037037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45986.75942037037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45986.75942037037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45986.75942037037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45986.75942037037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45986.75942037037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45986.75942037037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45986.75942037037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45986.75942037037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45986.75942037037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45986.75942037037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45986.75942037037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45986.75942037037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45986.75942037037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45986.75942037037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45986.75942037037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45986.75942037037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45986.75942037037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45986.75942037037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45986.75942037037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45986.75942037037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45986.75942037037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45986.75942037037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45986.75942037037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45986.75942037037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45986.75942037037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45986.75942037037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45986.75942037037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45986.75942037037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45986.75942037037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45986.75942037037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45986.75942037037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45986.75942037037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45986.75942037037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45986.75942037037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45986.75942037037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45986.75942037037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45986.75942037037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45986.75942037037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45986.75942037037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45986.75942037037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45986.75942037037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45986.75942037037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45986.75942037037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45986.75942037037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45986.75942037037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45986.75942037037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45986.75942037037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45986.75942037037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45986.75942037037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45986.75942037037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45986.75942037037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45986.75942037037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45986.75942037037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45986.75942037037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45986.75942037037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45986.75942037037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45986.75942037037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45986.75942037037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45986.75942037037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45986.75942037037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45986.75942037037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45986.75942037037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45986.75942037037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45986.75942037037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45986.75942037037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45986.75942037037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45986.75942037037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45986.75942037037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45986.75942037037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45986.75942037037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45986.75942037037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45986.75942037037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45986.75942037037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45986.75942037037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45986.75942037037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45986.75942037037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45986.75942037037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45986.75942037037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45986.75942037037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45986.75942037037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45986.75942037037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45986.75942037037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45986.75942037037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45986.75942037037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45986.75942037037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45986.75942037037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45986.75942037037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45986.75942037037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45986.75942037037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45986.75942037037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45986.75942037037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45986.75942037037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45986.75942037037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45986.75942037037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45986.75942037037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45986.75942037037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45986.75942037037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45986.75942037037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45986.75942037037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45986.75942037037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45986.75942037037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45986.75942037037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45986.75942037037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45986.75942037037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45986.75942037037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45986.75942037037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45986.75942037037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45986.75942037037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45986.75942037037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45986.75942037037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45986.75942037037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45986.75942037037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45986.75942037037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45986.75942037037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45986.75942037037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45986.75942037037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45986.75942037037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45986.75942037037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45986.75942037037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45986.75942037037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45986.75942037037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45986.75942037037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45986.75942037037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45986.75942037037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45986.75942037037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45986.75942037037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45986.75942037037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45986.75942037037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45986.75942037037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45986.75942037037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45986.75942037037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45986.75942037037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45986.75942037037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45986.75942037037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45986.75942037037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45986.75942037037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45986.75942037037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45986.75942037037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45986.75942037037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45986.75942037037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45986.75942037037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45986.75942037037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45986.75942037037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45986.75942037037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45986.75942037037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45986.75942037037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45986.75942037037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45986.75942037037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45986.75942037037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45986.75942037037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45986.75942037037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45986.75942037037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45986.75942037037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45986.75942037037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45986.75942037037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45986.75942037037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45986.75942037037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45986.75942037037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45986.75942037037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45986.75942037037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45986.75942037037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45986.75942037037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45986.75942037037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45986.75942037037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45986.75942037037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45986.75942037037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45986.75942037037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45986.75942037037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45986.75942037037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45986.75942037037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45986.75942037037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45986.75942037037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45986.75942037037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45986.75942037037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45986.75942037037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45986.75942037037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45986.75942037037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45986.75942037037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45986.75942037037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45986.75942037037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45986.75942037037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45986.75942037037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45986.75942037037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45986.75942037037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45986.75942037037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45986.75942037037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45986.75942037037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45986.75942037037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45986.75942037037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45986.75942037037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45986.75942037037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45986.75942037037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45986.75942037037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45986.75942037037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45986.75942037037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45986.75942037037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45986.75942037037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45986.75942037037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45986.75942037037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45986.75942037037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45986.75942037037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45986.75942037037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45986.75942037037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45986.75942037037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45986.75942037037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45986.75942037037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45986.75942037037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45986.75942037037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45986.75942037037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45986.75942037037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45986.75942037037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45986.75942037037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45986.75942037037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45986.75942037037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45986.75942037037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45986.75942037037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45986.75942037037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45986.75942037037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45986.75942037037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45986.75942037037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45986.75942037037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45986.75942037037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45986.75942037037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45986.75942037037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45986.75942037037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45986.75942037037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45986.75942037037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45986.75942037037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45986.75942037037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45986.75942037037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45986.75942037037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45986.75942037037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45986.75942037037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45986.75942037037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45986.75942037037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45986.75942037037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45986.75942037037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45986.75942037037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45986.75942037037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45986.75942037037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45986.75942037037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45986.75942037037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45986.75942037037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45986.75942037037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45986.75942037037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45986.75942037037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45986.75942037037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45986.75942037037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45986.75942037037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45986.75942037037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45986.75942037037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45986.75942037037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45986.75942037037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45986.75942037037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45986.75942037037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45986.75942037037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45986.75942037037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45986.75942037037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45986.75942037037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45986.75942037037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45986.75942037037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45986.75942037037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45986.75942037037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45986.75942037037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45986.75942037037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45986.75942037037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45986.75942037037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45986.75942037037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45986.75942037037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45986.75942037037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45986.75942037037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45986.75942037037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45986.75942037037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45986.75942037037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45986.75942037037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45986.75942037037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45986.75942037037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45986.75942037037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45986.75942037037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45986.75942037037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45986.75942037037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45986.75942037037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45986.75942037037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45986.75942037037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45986.75942037037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45986.75942037037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45986.75942037037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45986.75942037037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45986.75942037037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45986.75942037037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45986.75942037037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45986.75942037037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45986.75942037037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45986.75942037037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45986.75942037037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45986.75942037037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45986.75942037037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45986.75942037037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45986.75942037037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45986.75942037037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45986.75942037037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45986.75942037037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45986.75942037037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45986.75942037037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45986.75942037037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45986.75942037037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45986.75942037037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45986.75942037037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45986.75942037037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45986.75942037037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45986.75942037037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45986.75942037037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45986.75942037037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45986.75942037037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45986.75942037037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45986.75942037037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45986.75942037037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45986.75942037037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45986.75942037037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45986.75942037037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45986.75942037037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45986.75942037037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45986.75942037037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45986.75942037037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45986.75942037037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45986.75942037037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45986.75942037037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45986.75942037037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45986.75942037037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45986.75942037037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45986.75942037037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45986.75942037037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45986.75942037037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45986.75942037037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45986.75942037037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45986.75942037037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45986.75942037037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45986.75942037037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45986.75942037037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45986.75942037037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45986.75942037037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45986.75942037037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45986.75942037037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45986.75942037037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45986.75942037037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45986.75942037037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45986.75942037037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45986.75942037037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45986.75942037037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45986.75942037037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45986.75942037037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45986.75942037037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45986.75942037037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45986.75942037037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45986.75942037037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45986.75942037037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45986.75942037037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45986.75942037037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45986.75942037037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45986.75942037037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45986.75942037037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45986.75942037037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45986.75942037037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45986.75942037037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45986.75942037037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45986.75942037037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45986.75942037037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45986.75942037037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45986.75942037037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45986.75942037037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45986.75942037037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45986.75942037037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45986.75942037037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45986.75942037037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45986.75942037037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45986.75942037037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45986.75942037037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45986.75942037037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45986.75942037037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45986.75942037037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45986.75942037037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45986.75942037037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45986.75942037037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45986.75942037037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45986.75942037037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45986.75942037037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45986.75942037037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45986.75942037037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45986.75942037037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45986.75942037037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45986.75942037037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45986.75942037037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45986.75942037037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45986.75942037037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45986.75942037037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45986.75942037037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45986.75942037037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45986.75942037037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45986.75942037037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45986.75942037037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45986.75942037037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45986.75942037037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45986.75942037037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45986.75942037037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45986.75942037037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45986.75942037037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45986.75942037037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45986.75942037037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45986.75942037037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45986.75942037037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45986.75942037037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45986.75942037037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45986.75942037037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45986.75942037037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45986.75942037037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45986.75942037037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45986.75942037037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45986.75942037037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45986.75942037037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45986.75942037037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45986.75942037037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45986.75942037037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45986.75942037037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45986.75942037037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45986.75942037037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45986.75942037037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45986.75942037037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45986.75942037037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45986.75942037037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45986.75942037037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45986.75942037037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45986.75942037037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45986.75942037037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45986.75942037037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45986.75942037037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45986.75942037037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45986.75942037037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45986.75942037037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45986.75942037037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45986.75942037037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45986.75942037037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45986.75942037037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45986.75942037037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45986.75942037037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45986.75942037037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45986.75942037037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45986.75942037037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45986.75942037037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45986.75942037037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45986.75942037037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45986.75942037037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45986.75942037037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45986.75942037037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45986.75942037037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45986.75942037037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45986.75942037037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45986.75942037037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45986.75942037037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283.27870277777401</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2</v>
      </c>
      <c r="D3" s="91" t="s">
        <v>32345</v>
      </c>
      <c r="E3" s="94" t="s">
        <v>39021</v>
      </c>
      <c r="F3" s="95">
        <v>45986.700335648151</v>
      </c>
      <c r="G3" s="96">
        <f t="shared" ref="G3:G47" ca="1" si="0">IFERROR(NOW()-F3,"")</f>
        <v>5.908472221926786E-2</v>
      </c>
      <c r="H3" s="95">
        <v>45986.690740740742</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1</v>
      </c>
      <c r="D4" s="91" t="s">
        <v>30205</v>
      </c>
      <c r="E4" s="94" t="s">
        <v>39021</v>
      </c>
      <c r="F4" s="95">
        <v>45986.704733796294</v>
      </c>
      <c r="G4" s="96">
        <f t="shared" ca="1" si="0"/>
        <v>5.4686574076185934E-2</v>
      </c>
      <c r="H4" s="95">
        <v>45986.698564814818</v>
      </c>
      <c r="I4" s="113" t="str">
        <f>IFERROR(VLOOKUP(D4,DB!A:F,6,0),"")</f>
        <v>SCECO</v>
      </c>
      <c r="J4" s="113" t="str">
        <f>IFERROR(VLOOKUP(D4,DB!A:G,7,0),"")</f>
        <v>Dead</v>
      </c>
      <c r="K4" s="97" t="s">
        <v>39115</v>
      </c>
      <c r="L4" s="91" t="str">
        <f>IFERROR(VLOOKUP(D4,DB!A:I,9,0),"")</f>
        <v>Latis</v>
      </c>
    </row>
    <row r="5" spans="1:16" ht="15" customHeight="1">
      <c r="A5" s="113"/>
      <c r="B5" s="113" t="str">
        <f>IFERROR(VLOOKUP(D5,DB!A:K,11,0),"")</f>
        <v/>
      </c>
      <c r="C5" s="93"/>
      <c r="D5" s="91"/>
      <c r="E5" s="94"/>
      <c r="F5" s="95"/>
      <c r="G5" s="96">
        <f t="shared" ca="1" si="0"/>
        <v>45986.75942037037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45986.75942037037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45986.75942037037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45986.75942037037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45986.75942037037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45986.75942037037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45986.75942037037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45986.75942037037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45986.75942037037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45986.75942037037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45986.75942037037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45986.75942037037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45986.75942037037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45986.75942037037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45986.75942037037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45986.75942037037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45986.75942037037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45986.75942037037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45986.75942037037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45986.75942037037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45986.75942037037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45986.75942037037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45986.75942037037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45986.75942037037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45986.75942037037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45986.75942037037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45986.75942037037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45986.75942037037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45986.75942037037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45986.75942037037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45986.75942037037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45986.75942037037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45986.75942037037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45986.75942037037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45986.75942037037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45986.75942037037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45986.75942037037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45986.75942037037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45986.75942037037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45986.75942037037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45986.75942037037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45986.75942037037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45986.75942037037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45986.75942037037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45986.75942037037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45986.75942037037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45986.75942037037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45986.75942037037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45986.75942037037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45986.75942037037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45986.75942037037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45986.75942037037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45986.75942037037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45986.75942037037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45986.75942037037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45986.75942037037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45986.75942037037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45986.75942037037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45986.75942037037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45986.75942037037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45986.75942037037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45986.75942037037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45986.75942037037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45986.75942037037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45986.75942037037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45986.75942037037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45986.75942037037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45986.75942037037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45986.75942037037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45986.75942037037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45986.75942037037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45986.75942037037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45986.75942037037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45986.75942037037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45986.75942037037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45986.75942037037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45986.75942037037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45986.75942037037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45986.75942037037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45986.75942037037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45986.75942037037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45986.75942037037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45986.75942037037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45986.75942037037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45986.75942037037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45986.75942037037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45986.75942037037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45986.75942037037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45986.75942037037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45986.75942037037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45986.75942037037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45986.75942037037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45986.75942037037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45986.75942037037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45986.75942037037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45986.75942037037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45986.75942037037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45986.75942037037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45986.75942037037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45986.75942037037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45986.75942037037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45986.75942037037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45986.75942037037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45986.75942037037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45986.75942037037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45986.75942037037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45986.75942037037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45986.75942037037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45986.75942037037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45986.75942037037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45986.75942037037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45986.75942037037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45986.75942037037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45986.75942037037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45986.75942037037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45986.75942037037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45986.75942037037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45986.75942037037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45986.75942037037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45986.75942037037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45986.75942037037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45986.75942037037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45986.75942037037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45986.75942037037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45986.75942037037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45986.75942037037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45986.75942037037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45986.75942037037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45986.75942037037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45986.75942037037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45986.75942037037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45986.75942037037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45986.75942037037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45986.75942037037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45986.75942037037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45986.75942037037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45986.75942037037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45986.75942037037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45986.75942037037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45986.75942037037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45986.75942037037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45986.75942037037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45986.75942037037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45986.75942037037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45986.75942037037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45986.75942037037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45986.75942037037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45986.75942037037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45986.75942037037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45986.75942037037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45986.75942037037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45986.75942037037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45986.75942037037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45986.75942037037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45986.75942037037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45986.75942037037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45986.75942037037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45986.75942037037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45986.75942037037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45986.75942037037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45986.75942037037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45986.75942037037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45986.75942037037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45986.75942037037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45986.75942037037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45986.75942037037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45986.75942037037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45986.75942037037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45986.75942037037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45986.75942037037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45986.75942037037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45986.75942037037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45986.75942037037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45986.75942037037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45986.75942037037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45986.75942037037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45986.75942037037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45986.75942037037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45986.75942037037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45986.75942037037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45986.75942037037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45986.75942037037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45986.75942037037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45986.75942037037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45986.75942037037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45986.75942037037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45986.75942037037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45986.75942037037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45986.75942037037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45986.75942037037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45986.75942037037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45986.75942037037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45986.75942037037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45986.75942037037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45986.75942037037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45986.75942037037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45986.75942037037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45986.75942037037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45986.75942037037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45986.75942037037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45986.75942037037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45986.75942037037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45986.75942037037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45986.75942037037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45986.75942037037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45986.75942037037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45986.75942037037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45986.75942037037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45986.75942037037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45986.75942037037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45986.75942037037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45986.75942037037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45986.75942037037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45986.75942037037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45986.75942037037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45986.75942037037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45986.75942037037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45986.75942037037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45986.75942037037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45986.75942037037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45986.75942037037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45986.75942037037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45986.75942037037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45986.75942037037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45986.75942037037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45986.75942037037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45986.75942037037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45986.75942037037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45986.75942037037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45986.75942037037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45986.75942037037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45986.75942037037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45986.75942037037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45986.75942037037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45986.75942037037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45986.75942037037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45986.75942037037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45986.75942037037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45986.75942037037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45986.75942037037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45986.75942037037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45986.75942037037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45986.75942037037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45986.75942037037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45986.75942037037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45986.75942037037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45986.75942037037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45986.75942037037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45986.75942037037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45986.75942037037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45986.75942037037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45986.75942037037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45986.75942037037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45986.75942037037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45986.75942037037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45986.75942037037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45986.75942037037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45986.75942037037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45986.75942037037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45986.75942037037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45986.75942037037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45986.75942037037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45986.75942037037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45986.75942037037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45986.75942037037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45986.75942037037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45986.75942037037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45986.75942037037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45986.75942037037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45986.75942037037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45986.75942037037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45986.75942037037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45986.75942037037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45986.75942037037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45986.75942037037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45986.75942037037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45986.75942037037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45986.75942037037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45986.75942037037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45986.75942037037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45986.75942037037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45986.75942037037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45986.75942037037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45986.75942037037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45986.75942037037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45986.75942037037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45986.75942037037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45986.75942037037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45986.75942037037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45986.75942037037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45986.75942037037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45986.75942037037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45986.75942037037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45986.75942037037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45986.75942037037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45986.75942037037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45986.75942037037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45986.75942037037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45986.75942037037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45986.75942037037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45986.75942037037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45986.75942037037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45986.75942037037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45986.75942037037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45986.75942037037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45986.75942037037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45986.75942037037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45986.75942037037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45986.75942037037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45986.75942037037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45986.75942037037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45986.75942037037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45986.75942037037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45986.75942037037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45986.75942037037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45986.75942037037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45986.75942037037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45986.75942037037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45986.75942037037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45986.75942037037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45986.75942037037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45986.75942037037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45986.75942037037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45986.75942037037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45986.75942037037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45986.75942037037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45986.75942037037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45986.75942037037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45986.75942037037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45986.75942037037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45986.75942037037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45986.75942037037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45986.75942037037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45986.75942037037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45986.75942037037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45986.75942037037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45986.75942037037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45986.75942037037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45986.75942037037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45986.75942037037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45986.75942037037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45986.75942037037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45986.75942037037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45986.75942037037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45986.75942037037</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94.927360185181897</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39103</v>
      </c>
      <c r="F3" s="38">
        <v>45926.188877314817</v>
      </c>
      <c r="G3" s="108">
        <f t="shared" ref="G3" ca="1" si="0">IFERROR(NOW()-F3,"")</f>
        <v>60.570543055553571</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39103</v>
      </c>
      <c r="F4" s="110">
        <v>45948.661111111112</v>
      </c>
      <c r="G4" s="111">
        <f t="shared" ref="G4" ca="1" si="1">IFERROR(NOW()-F4,"")</f>
        <v>38.098309259257803</v>
      </c>
      <c r="H4" s="110">
        <v>45948.661111111112</v>
      </c>
      <c r="I4" s="109" t="str">
        <f>IFERROR(VLOOKUP(D4,DB!A:F,6,0),"")</f>
        <v>SCECO</v>
      </c>
      <c r="J4" s="109" t="str">
        <f>IFERROR(VLOOKUP(D4,DB!A:G,7,0),"")</f>
        <v>Dead</v>
      </c>
      <c r="K4" s="109" t="s">
        <v>39121</v>
      </c>
      <c r="L4" s="109" t="str">
        <f>IFERROR(VLOOKUP(D4,DB!A:I,9,0),"")</f>
        <v>Latis</v>
      </c>
    </row>
    <row r="5" spans="1:13" ht="30.75">
      <c r="A5" s="109" t="s">
        <v>39122</v>
      </c>
      <c r="B5" s="109" t="str">
        <f>IFERROR(VLOOKUP(D5,DB!A:K,11,0),"")</f>
        <v>R5</v>
      </c>
      <c r="C5" s="109">
        <v>1</v>
      </c>
      <c r="D5" s="109" t="s">
        <v>36518</v>
      </c>
      <c r="E5" s="109" t="s">
        <v>39021</v>
      </c>
      <c r="F5" s="122">
        <v>45981.373298611114</v>
      </c>
      <c r="G5" s="111">
        <f ca="1">IFERROR(NOW()-F5,"")</f>
        <v>5.3861217592566391</v>
      </c>
      <c r="H5" s="122">
        <v>45981.360798611109</v>
      </c>
      <c r="I5" s="109" t="str">
        <f>IFERROR(VLOOKUP(D5,DB!A:F,6,0),"")</f>
        <v>SCECO</v>
      </c>
      <c r="J5" s="109" t="str">
        <f>IFERROR(VLOOKUP(D5,DB!A:G,7,0),"")</f>
        <v>Dead</v>
      </c>
      <c r="K5" s="109" t="s">
        <v>39123</v>
      </c>
      <c r="L5" s="109" t="str">
        <f>IFERROR(VLOOKUP(D5,DB!A:I,9,0),"")</f>
        <v>Latis</v>
      </c>
    </row>
    <row r="6" spans="1:13">
      <c r="A6" s="109"/>
      <c r="B6" s="109" t="str">
        <f>IFERROR(VLOOKUP(D6,DB!A:K,11,0),"")</f>
        <v/>
      </c>
      <c r="C6" s="109"/>
      <c r="D6"/>
      <c r="E6" s="109"/>
      <c r="F6" s="109"/>
      <c r="G6" s="111">
        <f ca="1">IFERROR(NOW()-F6,"")</f>
        <v>45986.75942037037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45986.75942037037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45986.75942037037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45986.75942037037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45986.75942037037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45986.75942037037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45986.75942037037</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45986.75942037037</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45986.75942037037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45986.75942037037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45986.75942037037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45986.75942037037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45986.75942037037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45986.75942037037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45986.75942037037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45986.75942037037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45986.75942037037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45986.75942037037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45986.75942037037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45986.75942037037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45986.75942037037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45986.75942037037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45986.75942037037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45986.75942037037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45986.75942037037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45986.75942037037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45986.75942037037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45986.75942037037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45986.75942037037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45986.75942037037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45986.75942037037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45986.75942037037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45986.75942037037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45986.75942037037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45986.75942037037</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tabSelected="1" workbookViewId="0">
      <selection activeCell="A3" sqref="A3:XFD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39124</v>
      </c>
      <c r="B2" s="137" t="s">
        <v>5398</v>
      </c>
      <c r="C2" s="138">
        <v>3</v>
      </c>
      <c r="D2" s="137" t="s">
        <v>36903</v>
      </c>
      <c r="E2" s="109" t="s">
        <v>39021</v>
      </c>
      <c r="F2" s="139"/>
      <c r="G2" s="75">
        <f ca="1">IFERROR(NOW()-F2,"-")</f>
        <v>45986.75942037037</v>
      </c>
      <c r="H2" s="139"/>
      <c r="I2" s="137" t="str">
        <f>IFERROR(VLOOKUP(D2,DB!A:F,6,0),"")</f>
        <v>SCECO</v>
      </c>
      <c r="J2" s="137" t="str">
        <f>IFERROR(VLOOKUP(D2,DB!A:G,7,0),"")</f>
        <v xml:space="preserve">Weak </v>
      </c>
      <c r="K2" s="140" t="s">
        <v>39125</v>
      </c>
      <c r="L2" s="141" t="str">
        <f>IFERROR(VLOOKUP(D2,DB!A:I,9,0),"")</f>
        <v>Latis</v>
      </c>
    </row>
    <row r="3" spans="1:16382" ht="31.5" customHeight="1">
      <c r="A3" s="136" t="s">
        <v>39126</v>
      </c>
      <c r="B3" s="137" t="s">
        <v>5398</v>
      </c>
      <c r="C3" s="138">
        <v>1</v>
      </c>
      <c r="D3" s="137" t="s">
        <v>38579</v>
      </c>
      <c r="E3" s="109" t="s">
        <v>39021</v>
      </c>
      <c r="F3" s="139">
        <v>45986.750856481478</v>
      </c>
      <c r="G3" s="75">
        <f ca="1">IFERROR(NOW()-F3,"-")</f>
        <v>8.5638888922403567E-3</v>
      </c>
      <c r="H3" s="139">
        <v>45986.745023148149</v>
      </c>
      <c r="I3" s="137"/>
      <c r="J3" s="137" t="str">
        <f>IFERROR(VLOOKUP(D3,DB!A:G,7,0),"")</f>
        <v>Good</v>
      </c>
      <c r="K3" s="140" t="s">
        <v>39125</v>
      </c>
      <c r="L3" s="141" t="str">
        <f>IFERROR(VLOOKUP(D3,DB!A:I,9,0),"")</f>
        <v>Latis</v>
      </c>
    </row>
    <row r="4" spans="1:16382" ht="31.5" customHeight="1">
      <c r="A4"/>
      <c r="B4"/>
      <c r="C4" s="138"/>
      <c r="D4" s="137"/>
      <c r="E4" s="109"/>
      <c r="F4" s="152"/>
      <c r="G4" s="75">
        <f ca="1">IFERROR(NOW()-F4,"-")</f>
        <v>45986.75942037037</v>
      </c>
      <c r="H4"/>
      <c r="I4"/>
      <c r="J4" s="153" t="str">
        <f>IFERROR(VLOOKUP(D4,DB!A:G,7,0),"")</f>
        <v/>
      </c>
      <c r="K4" s="140"/>
      <c r="L4" s="154" t="str">
        <f>IFERROR(VLOOKUP(D4,DB!A:I,9,0),"")</f>
        <v/>
      </c>
    </row>
    <row r="5" spans="1:16382" ht="31.5" customHeight="1">
      <c r="A5" s="136"/>
      <c r="B5" s="137" t="str">
        <f>IFERROR(VLOOKUP(D5,DB!A:K,11,0),"")</f>
        <v/>
      </c>
      <c r="C5" s="138"/>
      <c r="D5" s="137"/>
      <c r="E5" s="109"/>
      <c r="F5" s="139"/>
      <c r="G5" s="75">
        <f ca="1">IFERROR(NOW()-F5,"-")</f>
        <v>45986.75942037037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45986.75942037037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45986.75942037037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45986.75942037037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45986.75942037037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45986.75942037037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45986.75942037037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45986.75942037037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45986.75942037037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45986.75942037037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5"/>
      <c r="E15" s="109"/>
      <c r="F15" s="139"/>
      <c r="G15" s="75">
        <f ca="1">IFERROR(NOW()-F15,"-")</f>
        <v>45986.75942037037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45986.75942037037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45986.75942037037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45986.75942037037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45986.75942037037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45986.75942037037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45986.75942037037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45986.75942037037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45986.75942037037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45986.75942037037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45986.75942037037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45986.75942037037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45986.75942037037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45986.75942037037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45986.75942037037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45986.75942037037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45986.75942037037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45986.75942037037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45986.75942037037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45986.75942037037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45986.75942037037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45986.75942037037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45986.75942037037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45986.75942037037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45986.75942037037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45986.75942037037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45986.75942037037</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2025-11-25T15:13:35Z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