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052" documentId="120_S{2AC9BD13-BADA-5192-A53E-5A8FF88502F6}" xr6:coauthVersionLast="47" xr6:coauthVersionMax="47" xr10:uidLastSave="{DFEAF8E6-5C9D-4687-B075-441E963C37AB}"/>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D4" i="3"/>
  <c r="D3" i="3"/>
  <c r="D14" i="3"/>
  <c r="D11" i="3"/>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2" i="9"/>
  <c r="G2" i="9"/>
  <c r="I2" i="9"/>
  <c r="J2" i="9"/>
  <c r="L2" i="9"/>
  <c r="B3" i="9"/>
  <c r="G3" i="9"/>
  <c r="I3" i="9"/>
  <c r="J3" i="9"/>
  <c r="L3" i="9"/>
  <c r="L6" i="5"/>
  <c r="L7" i="5"/>
  <c r="L8" i="5"/>
  <c r="L9" i="5"/>
  <c r="L10" i="5"/>
  <c r="L11" i="5"/>
  <c r="L12" i="5"/>
  <c r="L13" i="5"/>
  <c r="L14" i="5"/>
  <c r="L15" i="5"/>
  <c r="L16" i="5"/>
  <c r="L17" i="5"/>
  <c r="L18" i="5"/>
  <c r="L19" i="5"/>
  <c r="L20" i="5"/>
  <c r="L21" i="5"/>
  <c r="L22" i="5"/>
  <c r="L23" i="5"/>
  <c r="J6" i="5"/>
  <c r="J7" i="5"/>
  <c r="J8" i="5"/>
  <c r="J9" i="5"/>
  <c r="J10" i="5"/>
  <c r="J11" i="5"/>
  <c r="J12" i="5"/>
  <c r="J13" i="5"/>
  <c r="J14" i="5"/>
  <c r="J15" i="5"/>
  <c r="J16" i="5"/>
  <c r="J17" i="5"/>
  <c r="J18" i="5"/>
  <c r="J19" i="5"/>
  <c r="J20" i="5"/>
  <c r="J21" i="5"/>
  <c r="J22" i="5"/>
  <c r="J23" i="5"/>
  <c r="I6" i="5"/>
  <c r="I7" i="5"/>
  <c r="I8" i="5"/>
  <c r="I9" i="5"/>
  <c r="I10" i="5"/>
  <c r="I11" i="5"/>
  <c r="I12" i="5"/>
  <c r="I13" i="5"/>
  <c r="I14" i="5"/>
  <c r="I15" i="5"/>
  <c r="I16" i="5"/>
  <c r="I17" i="5"/>
  <c r="I18" i="5"/>
  <c r="I19" i="5"/>
  <c r="I20" i="5"/>
  <c r="I21" i="5"/>
  <c r="I22" i="5"/>
  <c r="I23" i="5"/>
  <c r="B6" i="5"/>
  <c r="B7" i="5"/>
  <c r="B8" i="5"/>
  <c r="B9" i="5"/>
  <c r="B10" i="5"/>
  <c r="B11" i="5"/>
  <c r="B12" i="5"/>
  <c r="B13" i="5"/>
  <c r="B14" i="5"/>
  <c r="B15" i="5"/>
  <c r="B16" i="5"/>
  <c r="B17" i="5"/>
  <c r="B18" i="5"/>
  <c r="B19" i="5"/>
  <c r="B20" i="5"/>
  <c r="B21" i="5"/>
  <c r="B22" i="5"/>
  <c r="B23" i="5"/>
  <c r="G6" i="5"/>
  <c r="G7" i="5"/>
  <c r="G8" i="5"/>
  <c r="G9" i="5"/>
  <c r="G10" i="5"/>
  <c r="G11" i="5"/>
  <c r="G12" i="5"/>
  <c r="G13" i="5"/>
  <c r="G14" i="5"/>
  <c r="G15" i="5"/>
  <c r="G16" i="5"/>
  <c r="G17" i="5"/>
  <c r="G18" i="5"/>
  <c r="G19" i="5"/>
  <c r="G20" i="5"/>
  <c r="G21" i="5"/>
  <c r="G22" i="5"/>
  <c r="G2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D5" i="3"/>
  <c r="D7" i="3"/>
  <c r="D8" i="3"/>
  <c r="D9" i="3"/>
  <c r="D10" i="3"/>
  <c r="D12" i="3"/>
  <c r="D13"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alcChain>
</file>

<file path=xl/sharedStrings.xml><?xml version="1.0" encoding="utf-8"?>
<sst xmlns="http://schemas.openxmlformats.org/spreadsheetml/2006/main" count="181601" uniqueCount="39217">
  <si>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</si>
  <si>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</si>
  <si>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</si>
  <si>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</si>
  <si>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</si>
  <si>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</si>
  <si>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</si>
  <si>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</si>
  <si>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</si>
  <si>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</si>
  <si>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</si>
  <si>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</si>
  <si>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</si>
  <si>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</si>
  <si>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</si>
  <si>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</si>
  <si>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</si>
  <si>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</si>
  <si>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</si>
  <si>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</si>
  <si>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</si>
  <si>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</si>
  <si>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</si>
  <si>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</si>
  <si>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</si>
  <si>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</si>
  <si>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</si>
  <si>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</si>
  <si>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</si>
  <si>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</si>
  <si>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</si>
  <si>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</si>
  <si>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</si>
  <si>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</si>
  <si>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</si>
  <si>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</si>
  <si>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</si>
  <si>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</si>
  <si>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</si>
  <si>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</si>
  <si>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</si>
  <si>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</si>
  <si>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</si>
  <si>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</si>
  <si>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</si>
  <si>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</si>
  <si>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</si>
  <si>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</si>
  <si>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</si>
  <si>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</si>
  <si>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</si>
  <si>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</si>
  <si>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</si>
  <si>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</si>
  <si>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</si>
  <si>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</si>
  <si>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</si>
  <si>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</si>
  <si>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</si>
  <si>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</si>
  <si>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</si>
  <si>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</si>
  <si>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</si>
  <si>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</si>
  <si>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</si>
  <si>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</si>
  <si>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</si>
  <si>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</si>
  <si>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</si>
  <si>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</si>
  <si>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</si>
  <si>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</si>
  <si>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</si>
  <si>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</si>
  <si>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</si>
  <si>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</si>
  <si>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</si>
  <si>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</si>
  <si>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</si>
  <si>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</si>
  <si>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</si>
  <si>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</si>
  <si>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</si>
  <si>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</si>
  <si>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</si>
  <si>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</si>
  <si>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</si>
  <si>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</si>
  <si>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</si>
  <si>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</si>
  <si>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</si>
  <si>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</si>
  <si>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</si>
  <si>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</si>
  <si>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</si>
  <si>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</si>
  <si>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</si>
  <si>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</si>
  <si>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</si>
  <si>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</si>
  <si>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</si>
  <si>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</si>
  <si>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</si>
  <si>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</si>
  <si>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</si>
  <si>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</si>
  <si>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</si>
  <si>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</si>
  <si>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</si>
  <si>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</si>
  <si>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</si>
  <si>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</si>
  <si>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</si>
  <si>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</si>
  <si>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</si>
  <si>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</si>
  <si>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</si>
  <si>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</si>
  <si>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</si>
  <si>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</si>
  <si>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</si>
  <si>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</si>
  <si>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</si>
  <si>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</si>
  <si>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</si>
  <si>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</si>
  <si>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</si>
  <si>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</si>
  <si>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</si>
  <si>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</si>
  <si>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</si>
  <si>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</si>
  <si>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</si>
  <si>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</si>
  <si>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</si>
  <si>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</si>
  <si>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</si>
  <si>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</si>
  <si>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</si>
  <si>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</si>
  <si>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</si>
  <si>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</si>
  <si>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</si>
  <si>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</si>
  <si>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</si>
  <si>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</si>
  <si>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</si>
  <si>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</si>
  <si>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</si>
  <si>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</si>
  <si>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</si>
  <si>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</si>
  <si>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</si>
  <si>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</si>
  <si>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</si>
  <si>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</si>
  <si>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</si>
  <si>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</si>
  <si>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</si>
  <si>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</si>
  <si>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</si>
  <si>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</si>
  <si>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</si>
  <si>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</si>
  <si>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</si>
  <si>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</si>
  <si>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</si>
  <si>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</si>
  <si>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</si>
  <si>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</si>
  <si>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</si>
  <si>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</si>
  <si>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</si>
  <si>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</si>
  <si>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</si>
  <si>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</si>
  <si>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</si>
  <si>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</si>
  <si>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</si>
  <si>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</si>
  <si>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</si>
  <si>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</si>
  <si>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</si>
  <si>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</si>
  <si>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</si>
  <si>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</si>
  <si>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</si>
  <si>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</si>
  <si>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</si>
  <si>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</si>
  <si>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</si>
  <si>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</si>
  <si>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</si>
  <si>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</si>
  <si>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</si>
  <si>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</si>
  <si>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</si>
  <si>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</si>
  <si>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</si>
  <si>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</si>
  <si>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</si>
  <si>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</si>
  <si>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</si>
  <si>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</si>
  <si>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</si>
  <si>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</si>
  <si>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</si>
  <si>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</si>
  <si>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</si>
  <si>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</si>
  <si>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</si>
  <si>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</si>
  <si>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</si>
  <si>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</si>
  <si>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</si>
  <si>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</si>
  <si>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</si>
  <si>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</si>
  <si>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</si>
  <si>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</si>
  <si>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</si>
  <si>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</si>
  <si>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</si>
  <si>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</si>
  <si>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</si>
  <si>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</si>
  <si>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</si>
  <si>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</si>
  <si>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</si>
  <si>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</si>
  <si>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</si>
  <si>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</si>
  <si>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</si>
  <si>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</si>
  <si>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</si>
  <si>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</si>
  <si>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</si>
  <si>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</si>
  <si>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</si>
  <si>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</si>
  <si>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</si>
  <si>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</si>
  <si>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</si>
  <si>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</si>
  <si>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</si>
  <si>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</si>
  <si>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</si>
  <si>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</si>
  <si>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</si>
  <si>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</si>
  <si>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</si>
  <si>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</si>
  <si>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</si>
  <si>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</si>
  <si>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</si>
  <si>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</si>
  <si>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</si>
  <si>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</si>
  <si>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</si>
  <si>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</si>
  <si>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</si>
  <si>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</si>
  <si>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</si>
  <si>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</si>
  <si>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</si>
  <si>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</si>
  <si>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</si>
  <si>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</si>
  <si>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</si>
  <si>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</si>
  <si>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</si>
  <si>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</si>
  <si>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</si>
  <si>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</si>
  <si>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</si>
  <si>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</si>
  <si>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</si>
  <si>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</si>
  <si>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</si>
  <si>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</si>
  <si>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</si>
  <si>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</si>
  <si>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</si>
  <si>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</si>
  <si>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</si>
  <si>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</si>
  <si>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</si>
  <si>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</si>
  <si>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</si>
  <si>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</si>
  <si>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</si>
  <si>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</si>
  <si>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</si>
  <si>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</si>
  <si>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</si>
  <si>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</si>
  <si>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</si>
  <si>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</si>
  <si>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</si>
  <si>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</si>
  <si>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</si>
  <si>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</si>
  <si>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</si>
  <si>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</si>
  <si>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</si>
  <si>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</si>
  <si>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</si>
  <si>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</si>
  <si>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</si>
  <si>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</si>
  <si>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</si>
  <si>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</si>
  <si>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</si>
  <si>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</si>
  <si>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</si>
  <si>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</si>
  <si>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</si>
  <si>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</si>
  <si>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</si>
  <si>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</si>
  <si>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</si>
  <si>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</si>
  <si>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</si>
  <si>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</si>
  <si>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</si>
  <si>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</si>
  <si>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</si>
  <si>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</si>
  <si>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</si>
  <si>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</si>
  <si>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</si>
  <si>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</si>
  <si>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</si>
  <si>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</si>
  <si>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</si>
  <si>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</si>
  <si>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</si>
  <si>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</si>
  <si>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</si>
  <si>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</si>
  <si>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</si>
  <si>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</si>
  <si>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</si>
  <si>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</si>
  <si>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</si>
  <si>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</si>
  <si>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</si>
  <si>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</si>
  <si>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</si>
  <si>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</si>
  <si>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</si>
  <si>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</si>
  <si>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</si>
  <si>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</si>
  <si>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</si>
  <si>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</si>
  <si>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</si>
  <si>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</si>
  <si>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</si>
  <si>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</si>
  <si>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</si>
  <si>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</si>
  <si>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</si>
  <si>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</si>
  <si>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</si>
  <si>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</si>
  <si>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</si>
  <si>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</si>
  <si>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</si>
  <si>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</si>
  <si>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</si>
  <si>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</si>
  <si>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</si>
  <si>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</si>
  <si>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</si>
  <si>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</si>
  <si>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</si>
  <si>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</si>
  <si>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</si>
  <si>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</si>
  <si>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</si>
  <si>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</si>
  <si>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</si>
  <si>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</si>
  <si>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</si>
  <si>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</si>
  <si>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</si>
  <si>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</si>
  <si>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</si>
  <si>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</si>
  <si>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</si>
  <si>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</si>
  <si>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</si>
  <si>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</si>
  <si>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</si>
  <si>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</si>
  <si>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</si>
  <si>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</si>
  <si>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</si>
  <si>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</si>
  <si>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</si>
  <si>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</si>
  <si>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</si>
  <si>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</si>
  <si>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</si>
  <si>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</si>
  <si>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</si>
  <si>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</si>
  <si>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</si>
  <si>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</si>
  <si>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</si>
  <si>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</si>
  <si>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</si>
  <si>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</si>
  <si>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</si>
  <si>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</si>
  <si>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</si>
  <si>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</si>
  <si>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</si>
  <si>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</si>
  <si>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</si>
  <si>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</si>
  <si>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</si>
  <si>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</si>
  <si>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</si>
  <si>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</si>
  <si>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</si>
  <si>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</si>
  <si>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</si>
  <si>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</si>
  <si>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</si>
  <si>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</si>
  <si>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</si>
  <si>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</si>
  <si>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</si>
  <si>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</si>
  <si>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</si>
  <si>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</si>
  <si>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</si>
  <si>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</si>
  <si>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</si>
  <si>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</si>
  <si>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</si>
  <si>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</si>
  <si>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</si>
  <si>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</si>
  <si>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</si>
  <si>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</si>
  <si>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</si>
  <si>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</si>
  <si>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</si>
  <si>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</si>
  <si>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</si>
  <si>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</si>
  <si>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</si>
  <si>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</si>
  <si>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</si>
  <si>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</si>
  <si>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</si>
  <si>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</si>
  <si>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</si>
  <si>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</si>
  <si>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</si>
  <si>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</si>
  <si>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</si>
  <si>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</si>
  <si>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</si>
  <si>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</si>
  <si>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</si>
  <si>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</si>
  <si>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</si>
  <si>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</si>
  <si>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</si>
  <si>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</si>
  <si>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</si>
  <si>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</si>
  <si>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</si>
  <si>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</si>
  <si>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</si>
  <si>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</si>
  <si>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</si>
  <si>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</si>
  <si>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</si>
  <si>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</si>
  <si>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</si>
  <si>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</si>
  <si>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</si>
  <si>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</si>
  <si>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</si>
  <si>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</si>
  <si>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</si>
  <si>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</si>
  <si>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</si>
  <si>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</si>
  <si>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</si>
  <si>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</si>
  <si>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</si>
  <si>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</si>
  <si>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</si>
  <si>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</si>
  <si>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</si>
  <si>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</si>
  <si>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</si>
  <si>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</si>
  <si>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</si>
  <si>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</si>
  <si>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</si>
  <si>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</si>
  <si>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</si>
  <si>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</si>
  <si>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</si>
  <si>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</si>
  <si>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</si>
  <si>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</si>
  <si>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</si>
  <si>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</si>
  <si>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</si>
  <si>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</si>
  <si>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</si>
  <si>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</si>
  <si>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</si>
  <si>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</si>
  <si>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</si>
  <si>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</si>
  <si>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</si>
  <si>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</si>
  <si>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</si>
  <si>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</si>
  <si>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</si>
  <si>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</si>
  <si>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</si>
  <si>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</si>
  <si>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</si>
  <si>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</si>
  <si>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</si>
  <si>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</si>
  <si>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</si>
  <si>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</si>
  <si>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</si>
  <si>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</si>
  <si>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</si>
  <si>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</si>
  <si>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</si>
  <si>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</si>
  <si>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</si>
  <si>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</si>
  <si>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</si>
  <si>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</si>
  <si>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</si>
  <si>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</si>
  <si>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</si>
  <si>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</si>
  <si>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</si>
  <si>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</si>
  <si>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</si>
  <si>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</si>
  <si>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</si>
  <si>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</si>
  <si>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</si>
  <si>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</si>
  <si>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</si>
  <si>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</si>
  <si>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</si>
  <si>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</si>
  <si>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</si>
  <si>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</si>
  <si>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</si>
  <si>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</si>
  <si>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</si>
  <si>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</si>
  <si>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</si>
  <si>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</si>
  <si>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</si>
  <si>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</si>
  <si>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</si>
  <si>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</si>
  <si>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</si>
  <si>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</si>
  <si>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</si>
  <si>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</si>
  <si>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</si>
  <si>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</si>
  <si>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</si>
  <si>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</si>
  <si>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</si>
  <si>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</si>
  <si>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</si>
  <si>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</si>
  <si>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</si>
  <si>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</si>
  <si>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</si>
  <si>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</si>
  <si>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</si>
  <si>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</si>
  <si>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</si>
  <si>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</si>
  <si>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</si>
  <si>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</si>
  <si>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</si>
  <si>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</si>
  <si>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</si>
  <si>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</si>
  <si>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</si>
  <si>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</si>
  <si>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</si>
  <si>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</si>
  <si>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</si>
  <si>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</si>
  <si>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</si>
  <si>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</si>
  <si>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</si>
  <si>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</si>
  <si>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</si>
  <si>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</si>
  <si>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</si>
  <si>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</si>
  <si>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</si>
  <si>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</si>
  <si>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</si>
  <si>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</si>
  <si>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</si>
  <si>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</si>
  <si>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</si>
  <si>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</si>
  <si>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</si>
  <si>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</si>
  <si>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</si>
  <si>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</si>
  <si>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</si>
  <si>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</si>
  <si>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</si>
  <si>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</si>
  <si>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</si>
  <si>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</si>
  <si>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</si>
  <si>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</si>
  <si>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</si>
  <si>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</si>
  <si>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</si>
  <si>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</si>
  <si>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</si>
  <si>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</si>
  <si>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</si>
  <si>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</si>
  <si>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</si>
  <si>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</si>
  <si>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</si>
  <si>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</si>
  <si>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</si>
  <si>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</si>
  <si>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</si>
  <si>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</si>
  <si>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</si>
  <si>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</si>
  <si>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</si>
  <si>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</si>
  <si>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</si>
  <si>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</si>
  <si>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</si>
  <si>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</si>
  <si>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</si>
  <si>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</si>
  <si>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</si>
  <si>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</si>
  <si>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</si>
  <si>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</si>
  <si>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</si>
  <si>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</si>
  <si>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</si>
  <si>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</si>
  <si>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</si>
  <si>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</si>
  <si>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</si>
  <si>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</si>
  <si>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</si>
  <si>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</si>
  <si>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</si>
  <si>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</si>
  <si>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</si>
  <si>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</si>
  <si>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</si>
  <si>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</si>
  <si>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</si>
  <si>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</si>
  <si>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</si>
  <si>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</si>
  <si>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</si>
  <si>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</si>
  <si>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</si>
  <si>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</si>
  <si>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</si>
  <si>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</si>
  <si>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</si>
  <si>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</si>
  <si>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</si>
  <si>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</si>
  <si>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</si>
  <si>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</si>
  <si>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</si>
  <si>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</si>
  <si>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</si>
  <si>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</si>
  <si>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</si>
  <si>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</si>
  <si>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</si>
  <si>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</si>
  <si>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</si>
  <si>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</si>
  <si>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</si>
  <si>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</si>
  <si>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</si>
  <si>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</si>
  <si>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</si>
  <si>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</si>
  <si>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</si>
  <si>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</si>
  <si>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</si>
  <si>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</si>
  <si>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</si>
  <si>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</si>
  <si>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</si>
  <si>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</si>
  <si>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</si>
  <si>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</si>
  <si>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</si>
  <si>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</si>
  <si>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</si>
  <si>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</si>
  <si>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</si>
  <si>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</si>
  <si>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</si>
  <si>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</si>
  <si>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</si>
  <si>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</si>
  <si>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</si>
  <si>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</si>
  <si>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</si>
  <si>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</si>
  <si>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</si>
  <si>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</si>
  <si>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</si>
  <si>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</si>
  <si>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</si>
  <si>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</si>
  <si>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</si>
  <si>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</si>
  <si>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</si>
  <si>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</si>
  <si>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</si>
  <si>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</si>
  <si>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</si>
  <si>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</si>
  <si>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</si>
  <si>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</si>
  <si>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</si>
  <si>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</si>
  <si>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</si>
  <si>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</si>
  <si>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</si>
  <si>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</si>
  <si>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</si>
  <si>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</si>
  <si>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</si>
  <si>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</si>
  <si>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</si>
  <si>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</si>
  <si>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</si>
  <si>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</si>
  <si>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</si>
  <si>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</si>
  <si>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</si>
  <si>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</si>
  <si>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</si>
  <si>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</si>
  <si>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</si>
  <si>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</si>
  <si>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</si>
  <si>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</si>
  <si>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</si>
  <si>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</si>
  <si>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</si>
  <si>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</si>
  <si>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</si>
  <si>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</si>
  <si>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</si>
  <si>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</si>
  <si>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</si>
  <si>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</si>
  <si>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</si>
  <si>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</si>
  <si>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</si>
  <si>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</si>
  <si>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</si>
  <si>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</si>
  <si>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</si>
  <si>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</si>
  <si>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</si>
  <si>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</si>
  <si>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</si>
  <si>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</si>
  <si>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</si>
  <si>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</si>
  <si>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</si>
  <si>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</si>
  <si>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</si>
  <si>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</si>
  <si>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</si>
  <si>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</si>
  <si>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</si>
  <si>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</si>
  <si>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</si>
  <si>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</si>
  <si>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</si>
  <si>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</si>
  <si>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</si>
  <si>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</si>
  <si>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</si>
  <si>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</si>
  <si>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</si>
  <si>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</si>
  <si>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</si>
  <si>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</si>
  <si>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</si>
  <si>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</si>
  <si>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</si>
  <si>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</si>
  <si>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</si>
  <si>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</si>
  <si>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</si>
  <si>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</si>
  <si>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</si>
  <si>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</si>
  <si>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</si>
  <si>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</si>
  <si>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</si>
  <si>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</si>
  <si>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</si>
  <si>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</si>
  <si>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</si>
  <si>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</si>
  <si>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</si>
  <si>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</si>
  <si>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</si>
  <si>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</si>
  <si>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</si>
  <si>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</si>
  <si>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</si>
  <si>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</si>
  <si>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</si>
  <si>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</si>
  <si>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</si>
  <si>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</si>
  <si>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</si>
  <si>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</si>
  <si>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</si>
  <si>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</si>
  <si>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</si>
  <si>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</si>
  <si>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</si>
  <si>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</si>
  <si>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</si>
  <si>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</si>
  <si>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</si>
  <si>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</si>
  <si>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</si>
  <si>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</si>
  <si>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</si>
  <si>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</si>
  <si>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</si>
  <si>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</si>
  <si>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</si>
  <si>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</si>
  <si>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</si>
  <si>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</si>
  <si>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</si>
  <si>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</si>
  <si>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</si>
  <si>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</si>
  <si>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</si>
  <si>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</si>
  <si>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</si>
  <si>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</si>
  <si>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</si>
  <si>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</si>
  <si>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</si>
  <si>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</si>
  <si>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</si>
  <si>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</si>
  <si>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</si>
  <si>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</si>
  <si>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</si>
  <si>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</si>
  <si>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</si>
  <si>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</si>
  <si>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</si>
  <si>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</si>
  <si>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</si>
  <si>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</si>
  <si>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</si>
  <si>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</si>
  <si>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</si>
  <si>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</si>
  <si>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</si>
  <si>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</si>
  <si>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</si>
  <si>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</si>
  <si>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</si>
  <si>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</si>
  <si>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</si>
  <si>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</si>
  <si>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</si>
  <si>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</si>
  <si>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</si>
  <si>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</si>
  <si>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</si>
  <si>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</si>
  <si>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</si>
  <si>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</si>
  <si>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</si>
  <si>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</si>
  <si>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</si>
  <si>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</si>
  <si>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</si>
  <si>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</si>
  <si>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</si>
  <si>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</si>
  <si>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</si>
  <si>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</si>
  <si>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</si>
  <si>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</si>
  <si>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</si>
  <si>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</si>
  <si>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</si>
  <si>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</si>
  <si>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</si>
  <si>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</si>
  <si>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</si>
  <si>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</si>
  <si>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</si>
  <si>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</si>
  <si>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</si>
  <si>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</si>
  <si>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</si>
  <si>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</si>
  <si>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</si>
  <si>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</si>
  <si>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</si>
  <si>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</si>
  <si>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</si>
  <si>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</si>
  <si>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</si>
  <si>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</si>
  <si>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</si>
  <si>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</si>
  <si>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</si>
  <si>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</si>
  <si>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</si>
  <si>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</si>
  <si>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</si>
  <si>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</si>
  <si>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</si>
  <si>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</si>
  <si>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</si>
  <si>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</si>
  <si>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</si>
  <si>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</si>
  <si>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</si>
  <si>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</si>
  <si>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</si>
  <si>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</si>
  <si>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</si>
  <si>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</si>
  <si>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</si>
  <si>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</si>
  <si>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</si>
  <si>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</si>
  <si>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</si>
  <si>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</si>
  <si>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</si>
  <si>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</si>
  <si>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</si>
  <si>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</si>
  <si>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</si>
  <si>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</si>
  <si>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</si>
  <si>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</si>
  <si>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</si>
  <si>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</si>
  <si>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</si>
  <si>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</si>
  <si>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</si>
  <si>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</si>
  <si>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</si>
  <si>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</si>
  <si>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</si>
  <si>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</si>
  <si>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</si>
  <si>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</si>
  <si>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</si>
  <si>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</si>
  <si>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</si>
  <si>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</si>
  <si>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</si>
  <si>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</si>
  <si>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</si>
  <si>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</si>
  <si>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</si>
  <si>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</si>
  <si>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</si>
  <si>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</si>
  <si>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</si>
  <si>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</si>
  <si>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</si>
  <si>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</si>
  <si>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</si>
  <si>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</si>
  <si>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</si>
  <si>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</si>
  <si>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</si>
  <si>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</si>
  <si>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</si>
  <si>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</si>
  <si>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</si>
  <si>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</si>
  <si>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</si>
  <si>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</si>
  <si>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</si>
  <si>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</si>
  <si>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</si>
  <si>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</si>
  <si>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</si>
  <si>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</si>
  <si>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</si>
  <si>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</si>
  <si>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</si>
  <si>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</si>
  <si>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</si>
  <si>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</si>
  <si>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</si>
  <si>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</si>
  <si>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</si>
  <si>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</si>
  <si>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</si>
  <si>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</si>
  <si>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</si>
  <si>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</si>
  <si>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</si>
  <si>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</si>
  <si>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</si>
  <si>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</si>
  <si>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</si>
  <si>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</si>
  <si>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</si>
  <si>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</si>
  <si>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</si>
  <si>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</si>
  <si>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</si>
  <si>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</si>
  <si>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</si>
  <si>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</si>
  <si>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</si>
  <si>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</si>
  <si>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</si>
  <si>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</si>
  <si>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</si>
  <si>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</si>
  <si>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</si>
  <si>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</si>
  <si>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</si>
  <si>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</si>
  <si>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</si>
  <si>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</si>
  <si>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</si>
  <si>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</si>
  <si>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</si>
  <si>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</si>
  <si>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</si>
  <si>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</si>
  <si>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</si>
  <si>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</si>
  <si>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</si>
  <si>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</si>
  <si>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</si>
  <si>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</si>
  <si>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</si>
  <si>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</si>
  <si>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</si>
  <si>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</si>
  <si>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</si>
  <si>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</si>
  <si>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</si>
  <si>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</si>
  <si>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</si>
  <si>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</si>
  <si>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</si>
  <si>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</si>
  <si>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</si>
  <si>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</si>
  <si>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</si>
  <si>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</si>
  <si>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</si>
  <si>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</si>
  <si>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</si>
  <si>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</si>
  <si>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</si>
  <si>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</si>
  <si>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</si>
  <si>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</si>
  <si>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</si>
  <si>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</si>
  <si>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</si>
  <si>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</si>
  <si>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</si>
  <si>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</si>
  <si>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</si>
  <si>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</si>
  <si>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</si>
  <si>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</si>
  <si>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</si>
  <si>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</si>
  <si>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</si>
  <si>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</si>
  <si>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</si>
  <si>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</si>
  <si>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</si>
  <si>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</si>
  <si>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</si>
  <si>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</si>
  <si>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</si>
  <si>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</si>
  <si>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</si>
  <si>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</si>
  <si>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</si>
  <si>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</si>
  <si>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</si>
  <si>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</si>
  <si>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</si>
  <si>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</si>
  <si>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</si>
  <si>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</si>
  <si>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</si>
  <si>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</si>
  <si>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</si>
  <si>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</si>
  <si>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</si>
  <si>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</si>
  <si>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</si>
  <si>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</si>
  <si>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</si>
  <si>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</si>
  <si>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</si>
  <si>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</si>
  <si>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</si>
  <si>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</si>
  <si>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</si>
  <si>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</si>
  <si>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</si>
  <si>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</si>
  <si>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</si>
  <si>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</si>
  <si>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</si>
  <si>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</si>
  <si>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</si>
  <si>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</si>
  <si>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</si>
  <si>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</si>
  <si>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</si>
  <si>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</si>
  <si>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</si>
  <si>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</si>
  <si>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</si>
  <si>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</si>
  <si>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</si>
  <si>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</si>
  <si>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</si>
  <si>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</si>
  <si>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</si>
  <si>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</si>
  <si>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</si>
  <si>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</si>
  <si>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</si>
  <si>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</si>
  <si>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</si>
  <si>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</si>
  <si>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</si>
  <si>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</si>
  <si>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</si>
  <si>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</si>
  <si>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</si>
  <si>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</si>
  <si>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</si>
  <si>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</si>
  <si>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</si>
  <si>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</si>
  <si>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</si>
  <si>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</si>
  <si>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</si>
  <si>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</si>
  <si>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</si>
  <si>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</si>
  <si>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</si>
  <si>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</si>
  <si>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</si>
  <si>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</si>
  <si>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</si>
  <si>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</si>
  <si>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</si>
  <si>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</si>
  <si>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</si>
  <si>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</si>
  <si>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</si>
  <si>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</si>
  <si>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</si>
  <si>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</si>
  <si>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</si>
  <si>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</si>
  <si>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</si>
  <si>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</si>
  <si>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</si>
  <si>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</si>
  <si>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</si>
  <si>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</si>
  <si>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</si>
  <si>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</si>
  <si>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</si>
  <si>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</si>
  <si>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</si>
  <si>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</si>
  <si>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</si>
  <si>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</si>
  <si>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</si>
  <si>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</si>
  <si>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</si>
  <si>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</si>
  <si>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</si>
  <si>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</si>
  <si>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</si>
  <si>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</si>
  <si>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</si>
  <si>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</si>
  <si>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</si>
  <si>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</si>
  <si>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</si>
  <si>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</si>
  <si>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</si>
  <si>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</si>
  <si>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</si>
  <si>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</si>
  <si>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</si>
  <si>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</si>
  <si>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</si>
  <si>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</si>
  <si>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</si>
  <si>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</si>
  <si>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</si>
  <si>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</si>
  <si>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</si>
  <si>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</si>
  <si>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</si>
  <si>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</si>
  <si>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</si>
  <si>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</si>
  <si>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</si>
  <si>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</si>
  <si>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</si>
  <si>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</si>
  <si>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</si>
  <si>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</si>
  <si>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</si>
  <si>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</si>
  <si>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</si>
  <si>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</si>
  <si>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</si>
  <si>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</si>
  <si>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</si>
  <si>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</si>
  <si>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</si>
  <si>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</si>
  <si>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</si>
  <si>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</si>
  <si>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</si>
  <si>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</si>
  <si>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</si>
  <si>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</si>
  <si>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</si>
  <si>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</si>
  <si>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</si>
  <si>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</si>
  <si>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</si>
  <si>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</si>
  <si>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</si>
  <si>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</si>
  <si>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</si>
  <si>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</si>
  <si>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</si>
  <si>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</si>
  <si>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</si>
  <si>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</si>
  <si>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</si>
  <si>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</si>
  <si>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</si>
  <si>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</si>
  <si>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</si>
  <si>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</si>
  <si>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</si>
  <si>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</si>
  <si>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</si>
  <si>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</si>
  <si>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</si>
  <si>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</si>
  <si>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</si>
  <si>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</si>
  <si>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</si>
  <si>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</si>
  <si>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</si>
  <si>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</si>
  <si>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</si>
  <si>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</si>
  <si>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</si>
  <si>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</si>
  <si>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</si>
  <si>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</si>
  <si>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</si>
  <si>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</si>
  <si>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</si>
  <si>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</si>
  <si>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</si>
  <si>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</si>
  <si>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</si>
  <si>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</si>
  <si>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</si>
  <si>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</si>
  <si>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</si>
  <si>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</si>
  <si>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</si>
  <si>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</si>
  <si>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</si>
  <si>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</si>
  <si>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</si>
  <si>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</si>
  <si>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</si>
  <si>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</si>
  <si>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</si>
  <si>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</si>
  <si>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</si>
  <si>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</si>
  <si>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</si>
  <si>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</si>
  <si>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</si>
  <si>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</si>
  <si>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</si>
  <si>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</si>
  <si>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</si>
  <si>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</si>
  <si>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</si>
  <si>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</si>
  <si>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</si>
  <si>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</si>
  <si>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</si>
  <si>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</si>
  <si>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</si>
  <si>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</si>
  <si>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</si>
  <si>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</si>
  <si>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</si>
  <si>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</si>
  <si>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</si>
  <si>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</si>
  <si>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</si>
  <si>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</si>
  <si>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</si>
  <si>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</si>
  <si>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</si>
  <si>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</si>
  <si>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</si>
  <si>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</si>
  <si>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</si>
  <si>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</si>
  <si>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</si>
  <si>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</si>
  <si>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</si>
  <si>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</si>
  <si>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</si>
  <si>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</si>
  <si>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</si>
  <si>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</si>
  <si>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</si>
  <si>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</si>
  <si>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</si>
  <si>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</si>
  <si>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</si>
  <si>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</si>
  <si>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</si>
  <si>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</si>
  <si>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</si>
  <si>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</si>
  <si>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</si>
  <si>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</si>
  <si>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</si>
  <si>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</si>
  <si>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</si>
  <si>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</si>
  <si>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</si>
  <si>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</si>
  <si>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</si>
  <si>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</si>
  <si>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</si>
  <si>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</si>
  <si>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</si>
  <si>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</si>
  <si>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</si>
  <si>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</si>
  <si>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</si>
  <si>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</si>
  <si>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</si>
  <si>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</si>
  <si>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</si>
  <si>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</si>
  <si>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</si>
  <si>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</si>
  <si>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</si>
  <si>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</si>
  <si>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</si>
  <si>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</si>
  <si>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</si>
  <si>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</si>
  <si>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</si>
  <si>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</si>
  <si>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</si>
  <si>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</si>
  <si>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</si>
  <si>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</si>
  <si>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</si>
  <si>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</si>
  <si>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</si>
  <si>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</si>
  <si>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</si>
  <si>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</si>
  <si>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</si>
  <si>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</si>
  <si>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</si>
  <si>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</si>
  <si>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</si>
  <si>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</si>
  <si>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</si>
  <si>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</si>
  <si>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</si>
  <si>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</si>
  <si>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</si>
  <si>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</si>
  <si>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</si>
  <si>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</si>
  <si>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</si>
  <si>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</si>
  <si>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</si>
  <si>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</si>
  <si>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</si>
  <si>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</si>
  <si>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</si>
  <si>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</si>
  <si>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</si>
  <si>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</si>
  <si>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</si>
  <si>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</si>
  <si>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</si>
  <si>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</si>
  <si>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</si>
  <si>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</si>
  <si>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</si>
  <si>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</si>
  <si>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</si>
  <si>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</si>
  <si>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</si>
  <si>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</si>
  <si>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</si>
  <si>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</si>
  <si>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</si>
  <si>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</si>
  <si>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</si>
  <si>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</si>
  <si>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</si>
  <si>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</si>
  <si>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</si>
  <si>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</si>
  <si>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</si>
  <si>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</si>
  <si>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</si>
  <si>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</si>
  <si>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</si>
  <si>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</si>
  <si>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</si>
  <si>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</si>
  <si>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</si>
  <si>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</si>
  <si>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</si>
  <si>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</si>
  <si>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</si>
  <si>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</si>
  <si>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</si>
  <si>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</si>
  <si>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</si>
  <si>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</si>
  <si>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</si>
  <si>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</si>
  <si>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</si>
  <si>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</si>
  <si>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</si>
  <si>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</si>
  <si>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</si>
  <si>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</si>
  <si>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</si>
  <si>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</si>
  <si>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</si>
  <si>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</si>
  <si>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</si>
  <si>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</si>
  <si>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</si>
  <si>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</si>
  <si>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</si>
  <si>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</si>
  <si>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</si>
  <si>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</si>
  <si>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</si>
  <si>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</si>
  <si>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</si>
  <si>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</si>
  <si>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</si>
  <si>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</si>
  <si>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</si>
  <si>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</si>
  <si>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</si>
  <si>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</si>
  <si>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</si>
  <si>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</si>
  <si>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</si>
  <si>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</si>
  <si>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</si>
  <si>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</si>
  <si>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</si>
  <si>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</si>
  <si>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</si>
  <si>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</si>
  <si>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</si>
  <si>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</si>
  <si>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</si>
  <si>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</si>
  <si>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</si>
  <si>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</si>
  <si>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</si>
  <si>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</si>
  <si>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</si>
  <si>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</si>
  <si>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</si>
  <si>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</si>
  <si>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</si>
  <si>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</si>
  <si>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</si>
  <si>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</si>
  <si>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</si>
  <si>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</si>
  <si>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</si>
  <si>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</si>
  <si>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</si>
  <si>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</si>
  <si>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</si>
  <si>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</si>
  <si>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</si>
  <si>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</si>
  <si>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</si>
  <si>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</si>
  <si>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</si>
  <si>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</si>
  <si>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</si>
  <si>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</si>
  <si>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</si>
  <si>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</si>
  <si>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</si>
  <si>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</si>
  <si>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</si>
  <si>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</si>
  <si>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</si>
  <si>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</si>
  <si>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</si>
  <si>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</si>
  <si>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</si>
  <si>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</si>
  <si>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</si>
  <si>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</si>
  <si>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</si>
  <si>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</si>
  <si>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</si>
  <si>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</si>
  <si>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</si>
  <si>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</si>
  <si>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</si>
  <si>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</si>
  <si>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</si>
  <si>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</si>
  <si>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</si>
  <si>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</si>
  <si>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</si>
  <si>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</si>
  <si>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</si>
  <si>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</si>
  <si>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</si>
  <si>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</si>
  <si>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</si>
  <si>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</si>
  <si>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</si>
  <si>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</si>
  <si>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</si>
  <si>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</si>
  <si>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</si>
  <si>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</si>
  <si>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</si>
  <si>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</si>
  <si>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</si>
  <si>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</si>
  <si>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</si>
  <si>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</si>
  <si>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</si>
  <si>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</si>
  <si>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</si>
  <si>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</si>
  <si>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</si>
  <si>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</si>
  <si>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</si>
  <si>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</si>
  <si>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</si>
  <si>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</si>
  <si>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</si>
  <si>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</si>
  <si>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</si>
  <si>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</si>
  <si>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</si>
  <si>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</si>
  <si>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</si>
  <si>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</si>
  <si>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</si>
  <si>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</si>
  <si>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</si>
  <si>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</si>
  <si>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</si>
  <si>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</si>
  <si>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</si>
  <si>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</si>
  <si>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</si>
  <si>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</si>
  <si>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</si>
  <si>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</si>
  <si>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</si>
  <si>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</si>
  <si>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</si>
  <si>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</si>
  <si>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</si>
  <si>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</si>
  <si>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</si>
  <si>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</si>
  <si>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</si>
  <si>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</si>
  <si>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</si>
  <si>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</si>
  <si>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</si>
  <si>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</si>
  <si>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</si>
  <si>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</si>
  <si>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</si>
  <si>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</si>
  <si>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</si>
  <si>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</si>
  <si>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</si>
  <si>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</si>
  <si>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</si>
  <si>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</si>
  <si>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</si>
  <si>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</si>
  <si>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</si>
  <si>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</si>
  <si>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</si>
  <si>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</si>
  <si>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</si>
  <si>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</si>
  <si>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</si>
  <si>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</si>
  <si>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</si>
  <si>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</si>
  <si>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</si>
  <si>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</si>
  <si>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</si>
  <si>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</si>
  <si>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</si>
  <si>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</si>
  <si>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</si>
  <si>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</si>
  <si>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</si>
  <si>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</si>
  <si>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</si>
  <si>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</si>
  <si>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</si>
  <si>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</si>
  <si>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</si>
  <si>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</si>
  <si>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</si>
  <si>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</si>
  <si>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</si>
  <si>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</si>
  <si>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</si>
  <si>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</si>
  <si>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</si>
  <si>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</si>
  <si>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</si>
  <si>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</si>
  <si>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</si>
  <si>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</si>
  <si>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</si>
  <si>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</si>
  <si>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</si>
  <si>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</si>
  <si>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</si>
  <si>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</si>
  <si>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</si>
  <si>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</si>
  <si>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</si>
  <si>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</si>
  <si>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</si>
  <si>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</si>
  <si>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</si>
  <si>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</si>
  <si>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</si>
  <si>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</si>
  <si>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</si>
  <si>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</si>
  <si>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</si>
  <si>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</si>
  <si>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</si>
  <si>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</si>
  <si>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</si>
  <si>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</si>
  <si>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</si>
  <si>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</si>
  <si>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</si>
  <si>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</si>
  <si>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</si>
  <si>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</si>
  <si>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</si>
  <si>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</si>
  <si>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</si>
  <si>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</si>
  <si>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</si>
  <si>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</si>
  <si>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</si>
  <si>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</si>
  <si>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</si>
  <si>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</si>
  <si>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</si>
  <si>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</si>
  <si>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</si>
  <si>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</si>
  <si>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</si>
  <si>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</si>
  <si>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</si>
  <si>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</si>
  <si>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</si>
  <si>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</si>
  <si>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</si>
  <si>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</si>
  <si>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</si>
  <si>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</si>
  <si>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</si>
  <si>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</si>
  <si>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</si>
  <si>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</si>
  <si>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</si>
  <si>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</si>
  <si>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</si>
  <si>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</si>
  <si>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</si>
  <si>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</si>
  <si>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</si>
  <si>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</si>
  <si>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</si>
  <si>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</si>
  <si>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</si>
  <si>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</si>
  <si>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</si>
  <si>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</si>
  <si>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</si>
  <si>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</si>
  <si>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</si>
  <si>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</si>
  <si>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</si>
  <si>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</si>
  <si>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</si>
  <si>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</si>
  <si>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</si>
  <si>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</si>
  <si>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</si>
  <si>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</si>
  <si>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</si>
  <si>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</si>
  <si>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</si>
  <si>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</si>
  <si>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</si>
  <si>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</si>
  <si>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</si>
  <si>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</si>
  <si>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</si>
  <si>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</si>
  <si>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</si>
  <si>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</si>
  <si>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</si>
  <si>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</si>
  <si>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</si>
  <si>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</si>
  <si>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</si>
  <si>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</si>
  <si>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</si>
  <si>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</si>
  <si>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</si>
  <si>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</si>
  <si>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</si>
  <si>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</si>
  <si>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</si>
  <si>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</si>
  <si>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</si>
  <si>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</si>
  <si>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</si>
  <si>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</si>
  <si>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</si>
  <si>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</si>
  <si>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</si>
  <si>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</si>
  <si>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</si>
  <si>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</si>
  <si>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</si>
  <si>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</si>
  <si>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</si>
  <si>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</si>
  <si>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</si>
  <si>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</si>
  <si>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</si>
  <si>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</si>
  <si>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</si>
  <si>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</si>
  <si>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</si>
  <si>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</si>
  <si>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</si>
  <si>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</si>
  <si>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</si>
  <si>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</si>
  <si>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</si>
  <si>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</si>
  <si>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</si>
  <si>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</si>
  <si>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</si>
  <si>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</si>
  <si>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</si>
  <si>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</si>
  <si>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</si>
  <si>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</si>
  <si>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</si>
  <si>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</si>
  <si>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</si>
  <si>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</si>
  <si>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</si>
  <si>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</si>
  <si>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</si>
  <si>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</si>
  <si>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</si>
  <si>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</si>
  <si>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</si>
  <si>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</si>
  <si>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</si>
  <si>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</si>
  <si>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</si>
  <si>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</si>
  <si>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</si>
  <si>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</si>
  <si>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</si>
  <si>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</si>
  <si>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</si>
  <si>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</si>
  <si>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</si>
  <si>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</si>
  <si>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</si>
  <si>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</si>
  <si>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</si>
  <si>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</si>
  <si>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</si>
  <si>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</si>
  <si>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</si>
  <si>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</si>
  <si>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</si>
  <si>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</si>
  <si>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</si>
  <si>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</si>
  <si>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</si>
  <si>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</si>
  <si>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</si>
  <si>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</si>
  <si>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</si>
  <si>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</si>
  <si>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</si>
  <si>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</si>
  <si>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</si>
  <si>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</si>
  <si>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</si>
  <si>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</si>
  <si>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</si>
  <si>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</si>
  <si>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</si>
  <si>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</si>
  <si>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</si>
  <si>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</si>
  <si>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</si>
  <si>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</si>
  <si>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</si>
  <si>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</si>
  <si>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</si>
  <si>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</si>
  <si>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</si>
  <si>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</si>
  <si>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</si>
  <si>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</si>
  <si>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</si>
  <si>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</si>
  <si>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</si>
  <si>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</si>
  <si>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</si>
  <si>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</si>
  <si>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</si>
  <si>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</si>
  <si>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</si>
  <si>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</si>
  <si>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</si>
  <si>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</si>
  <si>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</si>
  <si>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</si>
  <si>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</si>
  <si>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</si>
  <si>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</si>
  <si>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</si>
  <si>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</si>
  <si>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</si>
  <si>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</si>
  <si>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</si>
  <si>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</si>
  <si>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</si>
  <si>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</si>
  <si>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</si>
  <si>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</si>
  <si>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</si>
  <si>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</si>
  <si>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</si>
  <si>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</si>
  <si>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</si>
  <si>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</si>
  <si>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</si>
  <si>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</si>
  <si>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</si>
  <si>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</si>
  <si>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</si>
  <si>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</si>
  <si>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</si>
  <si>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</si>
  <si>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</si>
  <si>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</si>
  <si>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</si>
  <si>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</si>
  <si>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</si>
  <si>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</si>
  <si>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</si>
  <si>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</si>
  <si>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</si>
  <si>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</si>
  <si>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</si>
  <si>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</si>
  <si>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</si>
  <si>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</si>
  <si>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</si>
  <si>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</si>
  <si>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</si>
  <si>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</si>
  <si>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</si>
  <si>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</si>
  <si>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</si>
  <si>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</si>
  <si>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</si>
  <si>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</si>
  <si>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</si>
  <si>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</si>
  <si>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</si>
  <si>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</si>
  <si>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</si>
  <si>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</si>
  <si>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</si>
  <si>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</si>
  <si>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</si>
  <si>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</si>
  <si>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</si>
  <si>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</si>
  <si>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</si>
  <si>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</si>
  <si>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</si>
  <si>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</si>
  <si>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</si>
  <si>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</si>
  <si>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</si>
  <si>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</si>
  <si>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</si>
  <si>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</si>
  <si>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</si>
  <si>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</si>
  <si>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</si>
  <si>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</si>
  <si>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</si>
  <si>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</si>
  <si>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</si>
  <si>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</si>
  <si>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</si>
  <si>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</si>
  <si>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</si>
  <si>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</si>
  <si>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</si>
  <si>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</si>
  <si>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</si>
  <si>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</si>
  <si>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</si>
  <si>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</si>
  <si>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</si>
  <si>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</si>
  <si>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</si>
  <si>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</si>
  <si>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</si>
  <si>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</si>
  <si>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</si>
  <si>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</si>
  <si>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</si>
  <si>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</si>
  <si>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</si>
  <si>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</si>
  <si>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</si>
  <si>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</si>
  <si>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</si>
  <si>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</si>
  <si>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</si>
  <si>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</si>
  <si>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</si>
  <si>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</si>
  <si>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</si>
  <si>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</si>
  <si>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</si>
  <si>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</si>
  <si>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</si>
  <si>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</si>
  <si>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</si>
  <si>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</si>
  <si>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</si>
  <si>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</si>
  <si>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</si>
  <si>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</si>
  <si>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</si>
  <si>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</si>
  <si>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</si>
  <si>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</si>
  <si>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</si>
  <si>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</si>
  <si>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</si>
  <si>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</si>
  <si>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</si>
  <si>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</si>
  <si>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</si>
  <si>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</si>
  <si>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</si>
  <si>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</si>
  <si>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</si>
  <si>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</si>
  <si>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</si>
  <si>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</si>
  <si>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</si>
  <si>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</si>
  <si>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</si>
  <si>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</si>
  <si>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</si>
  <si>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</si>
  <si>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</si>
  <si>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</si>
  <si>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</si>
  <si>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</si>
  <si>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</si>
  <si>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</si>
  <si>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</si>
  <si>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</si>
  <si>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</si>
  <si>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</si>
  <si>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</si>
  <si>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</si>
  <si>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</si>
  <si>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</si>
  <si>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</si>
  <si>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</si>
  <si>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</si>
  <si>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</si>
  <si>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</si>
  <si>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</si>
  <si>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</si>
  <si>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</si>
  <si>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</si>
  <si>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</si>
  <si>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</si>
  <si>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</si>
  <si>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</si>
  <si>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</si>
  <si>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</si>
  <si>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</si>
  <si>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</si>
  <si>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</si>
  <si>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</si>
  <si>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</si>
  <si>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</si>
  <si>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</si>
  <si>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</si>
  <si>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</si>
  <si>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</si>
  <si>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</si>
  <si>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</si>
  <si>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</si>
  <si>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</si>
  <si>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</si>
  <si>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</si>
  <si>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</si>
  <si>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</si>
  <si>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</si>
  <si>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</si>
  <si>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</si>
  <si>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</si>
  <si>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</si>
  <si>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</si>
  <si>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</si>
  <si>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</si>
  <si>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</si>
  <si>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</si>
  <si>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</si>
  <si>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</si>
  <si>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</si>
  <si>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</si>
  <si>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</si>
  <si>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</si>
  <si>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</si>
  <si>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</si>
  <si>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</si>
  <si>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</si>
  <si>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</si>
  <si>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</si>
  <si>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</si>
  <si>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</si>
  <si>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</si>
  <si>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</si>
  <si>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</si>
  <si>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</si>
  <si>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</si>
  <si>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</si>
  <si>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</si>
  <si>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</si>
  <si>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</si>
  <si>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</si>
  <si>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</si>
  <si>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</si>
  <si>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</si>
  <si>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</si>
  <si>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</si>
  <si>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</si>
  <si>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</si>
  <si>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</si>
  <si>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</si>
  <si>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</si>
  <si>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</si>
  <si>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</si>
  <si>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</si>
  <si>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</si>
  <si>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</si>
  <si>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</si>
  <si>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</si>
  <si>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</si>
  <si>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</si>
  <si>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</si>
  <si>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</si>
  <si>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</si>
  <si>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</si>
  <si>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</si>
  <si>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</si>
  <si>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</si>
  <si>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</si>
  <si>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</si>
  <si>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</si>
  <si>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</si>
  <si>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</si>
  <si>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</si>
  <si>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</si>
  <si>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</si>
  <si>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</si>
  <si>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</si>
  <si>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</si>
  <si>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</si>
  <si>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</si>
  <si>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</si>
  <si>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</si>
  <si>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</si>
  <si>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</si>
  <si>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</si>
  <si>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</si>
  <si>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</si>
  <si>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</si>
  <si>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</si>
  <si>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</si>
  <si>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</si>
  <si>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</si>
  <si>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</si>
  <si>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</si>
  <si>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</si>
  <si>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</si>
  <si>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</si>
  <si>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</si>
  <si>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</si>
  <si>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</si>
  <si>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</si>
  <si>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</si>
  <si>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</si>
  <si>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</si>
  <si>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</si>
  <si>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</si>
  <si>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</si>
  <si>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</si>
  <si>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</si>
  <si>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</si>
  <si>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</si>
  <si>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</si>
  <si>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</si>
  <si>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</si>
  <si>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</si>
  <si>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</si>
  <si>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</si>
  <si>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</si>
  <si>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</si>
  <si>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</si>
  <si>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</si>
  <si>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</si>
  <si>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</si>
  <si>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</si>
  <si>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</si>
  <si>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</si>
  <si>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</si>
  <si>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</si>
  <si>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</si>
  <si>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</si>
  <si>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</si>
  <si>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</si>
  <si>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</si>
  <si>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</si>
  <si>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</si>
  <si>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</si>
  <si>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</si>
  <si>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</si>
  <si>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</si>
  <si>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</si>
  <si>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</si>
  <si>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</si>
  <si>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</si>
  <si>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</si>
  <si>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</si>
  <si>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</si>
  <si>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</si>
  <si>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</si>
  <si>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</si>
  <si>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</si>
  <si>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</si>
  <si>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</si>
  <si>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</si>
  <si>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</si>
  <si>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</si>
  <si>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</si>
  <si>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</si>
  <si>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</si>
  <si>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</si>
  <si>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</si>
  <si>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</si>
  <si>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</si>
  <si>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</si>
  <si>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</si>
  <si>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</si>
  <si>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</si>
  <si>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</si>
  <si>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</si>
  <si>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</si>
  <si>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</si>
  <si>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</si>
  <si>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</si>
  <si>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</si>
  <si>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</si>
  <si>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</si>
  <si>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</si>
  <si>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</si>
  <si>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</si>
  <si>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</si>
  <si>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</si>
  <si>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</si>
  <si>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</si>
  <si>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</si>
  <si>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</si>
  <si>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</si>
  <si>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</si>
  <si>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</si>
  <si>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</si>
  <si>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</si>
  <si>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</si>
  <si>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</si>
  <si>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</si>
  <si>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</si>
  <si>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</si>
  <si>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</si>
  <si>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</si>
  <si>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</si>
  <si>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</si>
  <si>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</si>
  <si>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</si>
  <si>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</si>
  <si>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</si>
  <si>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</si>
  <si>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</si>
  <si>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</si>
  <si>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</si>
  <si>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</si>
  <si>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</si>
  <si>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</si>
  <si>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</si>
  <si>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</si>
  <si>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</si>
  <si>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</si>
  <si>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</si>
  <si>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</si>
  <si>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</si>
  <si>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</si>
  <si>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</si>
  <si>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</si>
  <si>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</si>
  <si>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</si>
  <si>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</si>
  <si>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</si>
  <si>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</si>
  <si>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</si>
  <si>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</si>
  <si>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</si>
  <si>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</si>
  <si>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</si>
  <si>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</si>
  <si>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</si>
  <si>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</si>
  <si>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</si>
  <si>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</si>
  <si>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</si>
  <si>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</si>
  <si>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</si>
  <si>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</si>
  <si>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</si>
  <si>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</si>
  <si>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</si>
  <si>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</si>
  <si>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</si>
  <si>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</si>
  <si>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</si>
  <si>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</si>
  <si>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</si>
  <si>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</si>
  <si>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</si>
  <si>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</si>
  <si>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</si>
  <si>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</si>
  <si>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</si>
  <si>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</si>
  <si>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</si>
  <si>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</si>
  <si>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</si>
  <si>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</si>
  <si>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</si>
  <si>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</si>
  <si>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</si>
  <si>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</si>
  <si>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</si>
  <si>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</si>
  <si>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</si>
  <si>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</si>
  <si>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</si>
  <si>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</si>
  <si>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</si>
  <si>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</si>
  <si>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</si>
  <si>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</si>
  <si>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</si>
  <si>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</si>
  <si>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</si>
  <si>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</si>
  <si>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</si>
  <si>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</si>
  <si>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</si>
  <si>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</si>
  <si>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</si>
  <si>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</si>
  <si>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</si>
  <si>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</si>
  <si>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</si>
  <si>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</si>
  <si>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</si>
  <si>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</si>
  <si>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</si>
  <si>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</si>
  <si>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</si>
  <si>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</si>
  <si>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</si>
  <si>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</si>
  <si>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</si>
  <si>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</si>
  <si>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</si>
  <si>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</si>
  <si>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</si>
  <si>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</si>
  <si>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</si>
  <si>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</si>
  <si>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</si>
  <si>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</si>
  <si>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</si>
  <si>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</si>
  <si>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</si>
  <si>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</si>
  <si>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</si>
  <si>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</si>
  <si>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</si>
  <si>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</si>
  <si>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</si>
  <si>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</si>
  <si>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</si>
  <si>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</si>
  <si>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</si>
  <si>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</si>
  <si>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</si>
  <si>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</si>
  <si>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</si>
  <si>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</si>
  <si>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</si>
  <si>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</si>
  <si>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</si>
  <si>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</si>
  <si>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</si>
  <si>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</si>
  <si>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</si>
  <si>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</si>
  <si>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</si>
  <si>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</si>
  <si>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</si>
  <si>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</si>
  <si>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</si>
  <si>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</si>
  <si>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</si>
  <si>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</si>
  <si>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</si>
  <si>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</si>
  <si>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</si>
  <si>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</si>
  <si>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</si>
  <si>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</si>
  <si>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</si>
  <si>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</si>
  <si>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</si>
  <si>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</si>
  <si>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</si>
  <si>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</si>
  <si>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</si>
  <si>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</si>
  <si>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</si>
  <si>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</si>
  <si>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</si>
  <si>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</si>
  <si>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</si>
  <si>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</si>
  <si>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</si>
  <si>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</si>
  <si>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</si>
  <si>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</si>
  <si>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</si>
  <si>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</si>
  <si>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</si>
  <si>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</si>
  <si>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</si>
  <si>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</si>
  <si>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</si>
  <si>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</si>
  <si>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</si>
  <si>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</si>
  <si>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</si>
  <si>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</si>
  <si>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</si>
  <si>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</si>
  <si>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</si>
  <si>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</si>
  <si>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</si>
  <si>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</si>
  <si>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</si>
  <si>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</si>
  <si>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</si>
  <si>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</si>
  <si>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</si>
  <si>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</si>
  <si>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</si>
  <si>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</si>
  <si>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</si>
  <si>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</si>
  <si>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</si>
  <si>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</si>
  <si>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</si>
  <si>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</si>
  <si>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</si>
  <si>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</si>
  <si>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</si>
  <si>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</si>
  <si>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</si>
  <si>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</si>
  <si>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</si>
  <si>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</si>
  <si>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</si>
  <si>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</si>
  <si>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</si>
  <si>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</si>
  <si>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</si>
  <si>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</si>
  <si>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</si>
  <si>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</si>
  <si>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</si>
  <si>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</si>
  <si>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</si>
  <si>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</si>
  <si>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</si>
  <si>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</si>
  <si>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</si>
  <si>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</si>
  <si>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</si>
  <si>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</si>
  <si>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</si>
  <si>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</si>
  <si>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</si>
  <si>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</si>
  <si>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</si>
  <si>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</si>
  <si>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</si>
  <si>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</si>
  <si>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</si>
  <si>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</si>
  <si>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</si>
  <si>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</si>
  <si>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</si>
  <si>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</si>
  <si>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</si>
  <si>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</si>
  <si>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</si>
  <si>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</si>
  <si>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</si>
  <si>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</si>
  <si>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</si>
  <si>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</si>
  <si>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</si>
  <si>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</si>
  <si>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</si>
  <si>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</si>
  <si>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</si>
  <si>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</si>
  <si>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</si>
  <si>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</si>
  <si>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</si>
  <si>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</si>
  <si>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</si>
  <si>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</si>
  <si>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</si>
  <si>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</si>
  <si>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</si>
  <si>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</si>
  <si>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</si>
  <si>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</si>
  <si>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</si>
  <si>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</si>
  <si>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</si>
  <si>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</si>
  <si>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</si>
  <si>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</si>
  <si>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</si>
  <si>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</si>
  <si>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</si>
  <si>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</si>
  <si>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</si>
  <si>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</si>
  <si>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</si>
  <si>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</si>
  <si>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</si>
  <si>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</si>
  <si>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</si>
  <si>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</si>
  <si>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</si>
  <si>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</si>
  <si>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</si>
  <si>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</si>
  <si>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</si>
  <si>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</si>
  <si>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</si>
  <si>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</si>
  <si>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</si>
  <si>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</si>
  <si>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</si>
  <si>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</si>
  <si>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</si>
  <si>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</si>
  <si>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</si>
  <si>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</si>
  <si>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</si>
  <si>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</si>
  <si>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</si>
  <si>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</si>
  <si>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</si>
  <si>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</si>
  <si>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</si>
  <si>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</si>
  <si>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</si>
  <si>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</si>
  <si>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</si>
  <si>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</si>
  <si>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</si>
  <si>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</si>
  <si>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</si>
  <si>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</si>
  <si>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</si>
  <si>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</si>
  <si>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</si>
  <si>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</si>
  <si>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</si>
  <si>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</si>
  <si>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</si>
  <si>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</si>
  <si>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</si>
  <si>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</si>
  <si>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</si>
  <si>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</si>
  <si>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</si>
  <si>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</si>
  <si>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</si>
  <si>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</si>
  <si>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</si>
  <si>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</si>
  <si>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</si>
  <si>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</si>
  <si>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</si>
  <si>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</si>
  <si>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</si>
  <si>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</si>
  <si>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</si>
  <si>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</si>
  <si>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</si>
  <si>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</si>
  <si>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</si>
  <si>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</si>
  <si>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</si>
  <si>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</si>
  <si>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</si>
  <si>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</si>
  <si>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</si>
  <si>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</si>
  <si>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</si>
  <si>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</si>
  <si>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</si>
  <si>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</si>
  <si>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</si>
  <si>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</si>
  <si>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</si>
  <si>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</si>
  <si>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</si>
  <si>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</si>
  <si>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</si>
  <si>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</si>
  <si>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</si>
  <si>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</si>
  <si>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</si>
  <si>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</si>
  <si>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</si>
  <si>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</si>
  <si>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</si>
  <si>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</si>
  <si>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</si>
  <si>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</si>
  <si>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</si>
  <si>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</si>
  <si>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</si>
  <si>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</si>
  <si>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</si>
  <si>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</si>
  <si>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</si>
  <si>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</si>
  <si>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</si>
  <si>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</si>
  <si>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</si>
  <si>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</si>
  <si>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</si>
  <si>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</si>
  <si>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</si>
  <si>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</si>
  <si>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</si>
  <si>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</si>
  <si>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</si>
  <si>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</si>
  <si>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</si>
  <si>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</si>
  <si>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</si>
  <si>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</si>
  <si>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</si>
  <si>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</si>
  <si>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</si>
  <si>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</si>
  <si>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</si>
  <si>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</si>
  <si>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</si>
  <si>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</si>
  <si>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</si>
  <si>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</si>
  <si>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</si>
  <si>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</si>
  <si>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</si>
  <si>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</si>
  <si>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</si>
  <si>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</si>
  <si>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</si>
  <si>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</si>
  <si>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</si>
  <si>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</si>
  <si>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</si>
  <si>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</si>
  <si>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</si>
  <si>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</si>
  <si>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</si>
  <si>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</si>
  <si>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</si>
  <si>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</si>
  <si>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</si>
  <si>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</si>
  <si>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</si>
  <si>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</si>
  <si>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</si>
  <si>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</si>
  <si>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</si>
  <si>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</si>
  <si>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</si>
  <si>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</si>
  <si>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</si>
  <si>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</si>
  <si>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</si>
  <si>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</si>
  <si>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</si>
  <si>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</si>
  <si>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</si>
  <si>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</si>
  <si>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</si>
  <si>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</si>
  <si>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</si>
  <si>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</si>
  <si>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</si>
  <si>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</si>
  <si>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</si>
  <si>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</si>
  <si>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</si>
  <si>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</si>
  <si>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</si>
  <si>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</si>
  <si>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</si>
  <si>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</si>
  <si>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</si>
  <si>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</si>
  <si>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</si>
  <si>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</si>
  <si>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</si>
  <si>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</si>
  <si>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</si>
  <si>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</si>
  <si>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</si>
  <si>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</si>
  <si>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</si>
  <si>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</si>
  <si>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</si>
  <si>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</si>
  <si>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</si>
  <si>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</si>
  <si>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</si>
  <si>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</si>
  <si>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</si>
  <si>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</si>
  <si>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</si>
  <si>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</si>
  <si>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</si>
  <si>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</si>
  <si>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</si>
  <si>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</si>
  <si>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</si>
  <si>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</si>
  <si>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</si>
  <si>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</si>
  <si>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</si>
  <si>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</si>
  <si>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</si>
  <si>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</si>
  <si>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</si>
  <si>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</si>
  <si>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</si>
  <si>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</si>
  <si>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</si>
  <si>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</si>
  <si>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</si>
  <si>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</si>
  <si>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</si>
  <si>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</si>
  <si>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</si>
  <si>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</si>
  <si>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</si>
  <si>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</si>
  <si>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</si>
  <si>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</si>
  <si>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</si>
  <si>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</si>
  <si>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</si>
  <si>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</si>
  <si>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</si>
  <si>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</si>
  <si>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</si>
  <si>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</si>
  <si>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</si>
  <si>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</si>
  <si>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</si>
  <si>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</si>
  <si>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</si>
  <si>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</si>
  <si>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</si>
  <si>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</si>
  <si>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</si>
  <si>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</si>
  <si>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</si>
  <si>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</si>
  <si>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</si>
  <si>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</si>
  <si>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</si>
  <si>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</si>
  <si>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</si>
  <si>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</si>
  <si>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</si>
  <si>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</si>
  <si>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</si>
  <si>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</si>
  <si>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</si>
  <si>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</si>
  <si>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</si>
  <si>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</si>
  <si>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</si>
  <si>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</si>
  <si>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</si>
  <si>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</si>
  <si>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</si>
  <si>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</si>
  <si>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</si>
  <si>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</si>
  <si>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</si>
  <si>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</si>
  <si>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</si>
  <si>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</si>
  <si>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</si>
  <si>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</si>
  <si>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</si>
  <si>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</si>
  <si>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</si>
  <si>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</si>
  <si>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</si>
  <si>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</si>
  <si>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</si>
  <si>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</si>
  <si>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</si>
  <si>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</si>
  <si>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</si>
  <si>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</si>
  <si>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</si>
  <si>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</si>
  <si>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</si>
  <si>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</si>
  <si>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</si>
  <si>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</si>
  <si>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</si>
  <si>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</si>
  <si>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</si>
  <si>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</si>
  <si>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</si>
  <si>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</si>
  <si>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</si>
  <si>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</si>
  <si>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</si>
  <si>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</si>
  <si>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</si>
  <si>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</si>
  <si>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</si>
  <si>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</si>
  <si>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</si>
  <si>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</si>
  <si>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</si>
  <si>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</si>
  <si>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</si>
  <si>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</si>
  <si>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</si>
  <si>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</si>
  <si>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</si>
  <si>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</si>
  <si>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</si>
  <si>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</si>
  <si>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</si>
  <si>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</si>
  <si>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</si>
  <si>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</si>
  <si>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</si>
  <si>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</si>
  <si>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</si>
  <si>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</si>
  <si>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</si>
  <si>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</si>
  <si>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</si>
  <si>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</si>
  <si>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</si>
  <si>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</si>
  <si>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</si>
  <si>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</si>
  <si>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</si>
  <si>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</si>
  <si>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</si>
  <si>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</si>
  <si>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</si>
  <si>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</si>
  <si>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</si>
  <si>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</si>
  <si>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</si>
  <si>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</si>
  <si>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</si>
  <si>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</si>
  <si>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</si>
  <si>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</si>
  <si>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</si>
  <si>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</si>
  <si>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</si>
  <si>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</si>
  <si>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</si>
  <si>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</si>
  <si>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</si>
  <si>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</si>
  <si>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</si>
  <si>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</si>
  <si>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</si>
  <si>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</si>
  <si>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</si>
  <si>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</si>
  <si>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</si>
  <si>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</si>
  <si>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</si>
  <si>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</si>
  <si>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</si>
  <si>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</si>
  <si>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</si>
  <si>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</si>
  <si>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</si>
  <si>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</si>
  <si>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</si>
  <si>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</si>
  <si>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</si>
  <si>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</si>
  <si>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</si>
  <si>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</si>
  <si>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</si>
  <si>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</si>
  <si>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</si>
  <si>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</si>
  <si>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</si>
  <si>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</si>
  <si>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</si>
  <si>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</si>
  <si>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</si>
  <si>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</si>
  <si>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</si>
  <si>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</si>
  <si>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</si>
  <si>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</si>
  <si>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</si>
  <si>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</si>
  <si>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</si>
  <si>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</si>
  <si>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</si>
  <si>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</si>
  <si>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</si>
  <si>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</si>
  <si>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</si>
  <si>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</si>
  <si>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</si>
  <si>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</si>
  <si>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</si>
  <si>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</si>
  <si>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</si>
  <si>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</si>
  <si>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</si>
  <si>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</si>
  <si>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</si>
  <si>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</si>
  <si>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</si>
  <si>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</si>
  <si>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</si>
  <si>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</si>
  <si>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</si>
  <si>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</si>
  <si>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</si>
  <si>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</si>
  <si>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</si>
  <si>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</si>
  <si>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</si>
  <si>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</si>
  <si>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</si>
  <si>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</si>
  <si>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</si>
  <si>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</si>
  <si>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</si>
  <si>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</si>
  <si>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</si>
  <si>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</si>
  <si>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</si>
  <si>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</si>
  <si>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</si>
  <si>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</si>
  <si>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</si>
  <si>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</si>
  <si>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</si>
  <si>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</si>
  <si>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</si>
  <si>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</si>
  <si>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</si>
  <si>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</si>
  <si>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</si>
  <si>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</si>
  <si>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</si>
  <si>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</si>
  <si>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</si>
  <si>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</si>
  <si>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</si>
  <si>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</si>
  <si>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</si>
  <si>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</si>
  <si>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</si>
  <si>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</si>
  <si>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</si>
  <si>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</si>
  <si>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</si>
  <si>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</si>
  <si>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</si>
  <si>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</si>
  <si>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</si>
  <si>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</si>
  <si>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</si>
  <si>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</si>
  <si>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</si>
  <si>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</si>
  <si>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</si>
  <si>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</si>
  <si>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</si>
  <si>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</si>
  <si>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</si>
  <si>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</si>
  <si>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</si>
  <si>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</si>
  <si>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</si>
  <si>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</si>
  <si>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</si>
  <si>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</si>
  <si>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</si>
  <si>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</si>
  <si>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</si>
  <si>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</si>
  <si>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</si>
  <si>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</si>
  <si>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</si>
  <si>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</si>
  <si>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</si>
  <si>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</si>
  <si>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</si>
  <si>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</si>
  <si>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</si>
  <si>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</si>
  <si>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</si>
  <si>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</si>
  <si>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</si>
  <si>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</si>
  <si>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</si>
  <si>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</si>
  <si>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</si>
  <si>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</si>
  <si>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</si>
  <si>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</si>
  <si>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</si>
  <si>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</si>
  <si>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</si>
  <si>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</si>
  <si>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</si>
  <si>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</si>
  <si>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</si>
  <si>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</si>
  <si>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</si>
  <si>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</si>
  <si>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</si>
  <si>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</si>
  <si>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</si>
  <si>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</si>
  <si>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</si>
  <si>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</si>
  <si>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</si>
  <si>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</si>
  <si>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</si>
  <si>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</si>
  <si>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</si>
  <si>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</si>
  <si>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</si>
  <si>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</si>
  <si>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</si>
  <si>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</si>
  <si>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</si>
  <si>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</si>
  <si>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</si>
  <si>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</si>
  <si>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</si>
  <si>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</si>
  <si>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</si>
  <si>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</si>
  <si>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</si>
  <si>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</si>
  <si>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</si>
  <si>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</si>
  <si>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</si>
  <si>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</si>
  <si>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</si>
  <si>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</si>
  <si>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</si>
  <si>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</si>
  <si>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</si>
  <si>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</si>
  <si>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</si>
  <si>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</si>
  <si>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</si>
  <si>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</si>
  <si>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</si>
  <si>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</si>
  <si>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</si>
  <si>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</si>
  <si>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</si>
  <si>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</si>
  <si>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</si>
  <si>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</si>
  <si>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</si>
  <si>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</si>
  <si>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</si>
  <si>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</si>
  <si>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</si>
  <si>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</si>
  <si>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</si>
  <si>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</si>
  <si>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</si>
  <si>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</si>
  <si>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</si>
  <si>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</si>
  <si>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</si>
  <si>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</si>
  <si>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</si>
  <si>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</si>
  <si>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</si>
  <si>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</si>
  <si>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</si>
  <si>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</si>
  <si>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</si>
  <si>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</si>
  <si>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</si>
  <si>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</si>
  <si>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</si>
  <si>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</si>
  <si>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</si>
  <si>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</si>
  <si>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</si>
  <si>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</si>
  <si>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</si>
  <si>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</si>
  <si>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</si>
  <si>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</si>
  <si>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</si>
  <si>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</si>
  <si>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</si>
  <si>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</si>
  <si>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</si>
  <si>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</si>
  <si>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</si>
  <si>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</si>
  <si>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</si>
  <si>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</si>
  <si>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</si>
  <si>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</si>
  <si>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</si>
  <si>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</si>
  <si>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</si>
  <si>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</si>
  <si>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</si>
  <si>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</si>
  <si>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</si>
  <si>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</si>
  <si>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</si>
  <si>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</si>
  <si>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</si>
  <si>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</si>
  <si>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</si>
  <si>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</si>
  <si>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</si>
  <si>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</si>
  <si>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</si>
  <si>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</si>
  <si>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</si>
  <si>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</si>
  <si>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</si>
  <si>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</si>
  <si>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</si>
  <si>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</si>
  <si>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</si>
  <si>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</si>
  <si>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</si>
  <si>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</si>
  <si>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</si>
  <si>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</si>
  <si>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</si>
  <si>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</si>
  <si>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</si>
  <si>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</si>
  <si>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</si>
  <si>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</si>
  <si>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</si>
  <si>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</si>
  <si>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</si>
  <si>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</si>
  <si>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</si>
  <si>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</si>
  <si>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</si>
  <si>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</si>
  <si>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</si>
  <si>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</si>
  <si>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</si>
  <si>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</si>
  <si>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</si>
  <si>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</si>
  <si>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</si>
  <si>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</si>
  <si>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</si>
  <si>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</si>
  <si>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</si>
  <si>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</si>
  <si>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</si>
  <si>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</si>
  <si>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</si>
  <si>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</si>
  <si>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</si>
  <si>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</si>
  <si>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</si>
  <si>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</si>
  <si>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</si>
  <si>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</si>
  <si>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</si>
  <si>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</si>
  <si>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</si>
  <si>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</si>
  <si>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</si>
  <si>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</si>
  <si>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</si>
  <si>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</si>
  <si>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</si>
  <si>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</si>
  <si>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</si>
  <si>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</si>
  <si>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</si>
  <si>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</si>
  <si>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</si>
  <si>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</si>
  <si>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</si>
  <si>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</si>
  <si>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</si>
  <si>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</si>
  <si>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</si>
  <si>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</si>
  <si>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</si>
  <si>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</si>
  <si>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</si>
  <si>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</si>
  <si>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</si>
  <si>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</si>
  <si>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</si>
  <si>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</si>
  <si>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</si>
  <si>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</si>
  <si>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</si>
  <si>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</si>
  <si>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</si>
  <si>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</si>
  <si>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</si>
  <si>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</si>
  <si>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</si>
  <si>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</si>
  <si>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</si>
  <si>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</si>
  <si>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</si>
  <si>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</si>
  <si>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</si>
  <si>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</si>
  <si>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</si>
  <si>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</si>
  <si>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</si>
  <si>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</si>
  <si>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</si>
  <si>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</si>
  <si>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</si>
  <si>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</si>
  <si>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</si>
  <si>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</si>
  <si>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</si>
  <si>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</si>
  <si>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</si>
  <si>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</si>
  <si>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</si>
  <si>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</si>
  <si>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</si>
  <si>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</si>
  <si>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</si>
  <si>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</si>
  <si>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</si>
  <si>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</si>
  <si>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</si>
  <si>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</si>
  <si>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</si>
  <si>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</si>
  <si>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</si>
  <si>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</si>
  <si>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</si>
  <si>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</si>
  <si>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</si>
  <si>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</si>
  <si>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</si>
  <si>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</si>
  <si>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</si>
  <si>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</si>
  <si>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</si>
  <si>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</si>
  <si>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</si>
  <si>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</si>
  <si>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</si>
  <si>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</si>
  <si>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</si>
  <si>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</si>
  <si>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</si>
  <si>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</si>
  <si>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</si>
  <si>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</si>
  <si>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</si>
  <si>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</si>
  <si>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</si>
  <si>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</si>
  <si>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</si>
  <si>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</si>
  <si>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</si>
  <si>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</si>
  <si>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</si>
  <si>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</si>
  <si>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</si>
  <si>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</si>
  <si>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</si>
  <si>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</si>
  <si>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</si>
  <si>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</si>
  <si>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</si>
  <si>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</si>
  <si>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</si>
  <si>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</si>
  <si>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</si>
  <si>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</si>
  <si>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</si>
  <si>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</si>
  <si>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</si>
  <si>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</si>
  <si>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</si>
  <si>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</si>
  <si>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</si>
  <si>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</si>
  <si>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</si>
  <si>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</si>
  <si>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</si>
  <si>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</si>
  <si>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</si>
  <si>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</si>
  <si>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</si>
  <si>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</si>
  <si>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</si>
  <si>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</si>
  <si>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</si>
  <si>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</si>
  <si>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</si>
  <si>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</si>
  <si>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</si>
  <si>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</si>
  <si>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</si>
  <si>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</si>
  <si>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</si>
  <si>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</si>
  <si>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</si>
  <si>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</si>
  <si>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</si>
  <si>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</si>
  <si>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</si>
  <si>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</si>
  <si>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</si>
  <si>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</si>
  <si>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</si>
  <si>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</si>
  <si>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</si>
  <si>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</si>
  <si>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</si>
  <si>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</si>
  <si>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</si>
  <si>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</si>
  <si>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</si>
  <si>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</si>
  <si>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</si>
  <si>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</si>
  <si>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</si>
  <si>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</si>
  <si>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</si>
  <si>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</si>
  <si>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</si>
  <si>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</si>
  <si>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</si>
  <si>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</si>
  <si>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</si>
  <si>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</si>
  <si>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</si>
  <si>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</si>
  <si>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</si>
  <si>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</si>
  <si>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</si>
  <si>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</si>
  <si>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</si>
  <si>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</si>
  <si>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</si>
  <si>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</si>
  <si>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</si>
  <si>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</si>
  <si>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</si>
  <si>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</si>
  <si>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</si>
  <si>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</si>
  <si>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</si>
  <si>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</si>
  <si>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</si>
  <si>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</si>
  <si>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</si>
  <si>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</si>
  <si>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</si>
  <si>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</si>
  <si>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</si>
  <si>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</si>
  <si>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</si>
  <si>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</si>
  <si>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</si>
  <si>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</si>
  <si>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</si>
  <si>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</si>
  <si>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</si>
  <si>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</si>
  <si>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</si>
  <si>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</si>
  <si>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</si>
  <si>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</si>
  <si>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</si>
  <si>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</si>
  <si>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</si>
  <si>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</si>
  <si>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</si>
  <si>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</si>
  <si>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</si>
  <si>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</si>
  <si>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</si>
  <si>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</si>
  <si>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</si>
  <si>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</si>
  <si>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</si>
  <si>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</si>
  <si>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</si>
  <si>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</si>
  <si>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</si>
  <si>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</si>
  <si>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</si>
  <si>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</si>
  <si>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</si>
  <si>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</si>
  <si>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</si>
  <si>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</si>
  <si>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</si>
  <si>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</si>
  <si>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</si>
  <si>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</si>
  <si>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</si>
  <si>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</si>
  <si>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</si>
  <si>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</si>
  <si>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</si>
  <si>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</si>
  <si>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</si>
  <si>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</si>
  <si>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</si>
  <si>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</si>
  <si>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</si>
  <si>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</si>
  <si>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</si>
  <si>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</si>
  <si>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</si>
  <si>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</si>
  <si>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</si>
  <si>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</si>
  <si>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</si>
  <si>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</si>
  <si>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</si>
  <si>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</si>
  <si>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</si>
  <si>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</si>
  <si>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</si>
  <si>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</si>
  <si>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</si>
  <si>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</si>
  <si>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</si>
  <si>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</si>
  <si>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</si>
  <si>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</si>
  <si>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</si>
  <si>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</si>
  <si>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</si>
  <si>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</si>
  <si>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</si>
  <si>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</si>
  <si>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</si>
  <si>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</si>
  <si>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</si>
  <si>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</si>
  <si>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</si>
  <si>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</si>
  <si>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</si>
  <si>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</si>
  <si>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</si>
  <si>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</si>
  <si>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</si>
  <si>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</si>
  <si>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</si>
  <si>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</si>
  <si>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</si>
  <si>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</si>
  <si>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</si>
  <si>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</si>
  <si>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</si>
  <si>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</si>
  <si>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</si>
  <si>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</si>
  <si>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</si>
  <si>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</si>
  <si>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</si>
  <si>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</si>
  <si>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</si>
  <si>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</si>
  <si>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</si>
  <si>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</si>
  <si>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</si>
  <si>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</si>
  <si>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</si>
  <si>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</si>
  <si>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</si>
  <si>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</si>
  <si>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</si>
  <si>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</si>
  <si>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</si>
  <si>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</si>
  <si>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</si>
  <si>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</si>
  <si>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</si>
  <si>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</si>
  <si>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</si>
  <si>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</si>
  <si>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</si>
  <si>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</si>
  <si>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</si>
  <si>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</si>
  <si>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</si>
  <si>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</si>
  <si>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</si>
  <si>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</si>
  <si>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</si>
  <si>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</si>
  <si>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</si>
  <si>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</si>
  <si>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</si>
  <si>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</si>
  <si>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</si>
  <si>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</si>
  <si>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</si>
  <si>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</si>
  <si>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</si>
  <si>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</si>
  <si>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</si>
  <si>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</si>
  <si>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</si>
  <si>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</si>
  <si>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</si>
  <si>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</si>
  <si>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</si>
  <si>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</si>
  <si>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</si>
  <si>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</si>
  <si>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</si>
  <si>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</si>
  <si>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</si>
  <si>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</si>
  <si>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</si>
  <si>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</si>
  <si>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</si>
  <si>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</si>
  <si>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</si>
  <si>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</si>
  <si>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</si>
  <si>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</si>
  <si>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</si>
  <si>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</si>
  <si>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</si>
  <si>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</si>
  <si>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</si>
  <si>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</si>
  <si>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</si>
  <si>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</si>
  <si>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</si>
  <si>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</si>
  <si>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</si>
  <si>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</si>
  <si>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</si>
  <si>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</si>
  <si>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</si>
  <si>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</si>
  <si>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</si>
  <si>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</si>
  <si>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</si>
  <si>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</si>
  <si>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</si>
  <si>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</si>
  <si>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</si>
  <si>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</si>
  <si>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</si>
  <si>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</si>
  <si>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</si>
  <si>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</si>
  <si>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</si>
  <si>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</si>
  <si>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</si>
  <si>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</si>
  <si>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</si>
  <si>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</si>
  <si>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</si>
  <si>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</si>
  <si>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</si>
  <si>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</si>
  <si>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</si>
  <si>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</si>
  <si>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</si>
  <si>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</si>
  <si>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</si>
  <si>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</si>
  <si>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</si>
  <si>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</si>
  <si>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</si>
  <si>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</si>
  <si>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</si>
  <si>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</si>
  <si>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</si>
  <si>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</si>
  <si>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</si>
  <si>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</si>
  <si>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</si>
  <si>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</si>
  <si>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</si>
  <si>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</si>
  <si>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</si>
  <si>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</si>
  <si>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</si>
  <si>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</si>
  <si>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</si>
  <si>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</si>
  <si>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</si>
  <si>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</si>
  <si>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</si>
  <si>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</si>
  <si>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</si>
  <si>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</si>
  <si>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</si>
  <si>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</si>
  <si>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</si>
  <si>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</si>
  <si>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</si>
  <si>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</si>
  <si>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</si>
  <si>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</si>
  <si>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</si>
  <si>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</si>
  <si>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</si>
  <si>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</si>
  <si>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</si>
  <si>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</si>
  <si>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</si>
  <si>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</si>
  <si>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</si>
  <si>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</si>
  <si>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</si>
  <si>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</si>
  <si>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</si>
  <si>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</si>
  <si>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</si>
  <si>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</si>
  <si>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</si>
  <si>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</si>
  <si>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</si>
  <si>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</si>
  <si>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</si>
  <si>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</si>
  <si>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</si>
  <si>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</si>
  <si>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</si>
  <si>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</si>
  <si>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</si>
  <si>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</si>
  <si>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</si>
  <si>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</si>
  <si>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</si>
  <si>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</si>
  <si>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</si>
  <si>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</si>
  <si>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</si>
  <si>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</si>
  <si>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</si>
  <si>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</si>
  <si>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</si>
  <si>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</si>
  <si>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</si>
  <si>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</si>
  <si>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</si>
  <si>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</si>
  <si>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</si>
  <si>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</si>
  <si>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</si>
  <si>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</si>
  <si>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</si>
  <si>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</si>
  <si>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</si>
  <si>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</si>
  <si>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</si>
  <si>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</si>
  <si>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</si>
  <si>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</si>
  <si>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</si>
  <si>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</si>
  <si>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</si>
  <si>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</si>
  <si>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</si>
  <si>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</si>
  <si>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</si>
  <si>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</si>
  <si>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</si>
  <si>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</si>
  <si>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</si>
  <si>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</si>
  <si>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</si>
  <si>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</si>
  <si>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</si>
  <si>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</si>
  <si>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</si>
  <si>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</si>
  <si>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</si>
  <si>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</si>
  <si>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</si>
  <si>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</si>
  <si>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</si>
  <si>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</si>
  <si>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</si>
  <si>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</si>
  <si>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</si>
  <si>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</si>
  <si>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</si>
  <si>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</si>
  <si>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</si>
  <si>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</si>
  <si>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</si>
  <si>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</si>
  <si>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</si>
  <si>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</si>
  <si>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</si>
  <si>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</si>
  <si>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</si>
  <si>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</si>
  <si>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</si>
  <si>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</si>
  <si>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</si>
  <si>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</si>
  <si>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</si>
  <si>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</si>
  <si>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</si>
  <si>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</si>
  <si>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</si>
  <si>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</si>
  <si>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</si>
  <si>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</si>
  <si>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</si>
  <si>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</si>
  <si>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</si>
  <si>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</si>
  <si>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</si>
  <si>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</si>
  <si>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</si>
  <si>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</si>
  <si>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</si>
  <si>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</si>
  <si>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</si>
  <si>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</si>
  <si>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</si>
  <si>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</si>
  <si>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</si>
  <si>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</si>
  <si>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</si>
  <si>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</si>
  <si>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</si>
  <si>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</si>
  <si>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</si>
  <si>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</si>
  <si>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</si>
  <si>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</si>
  <si>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</si>
  <si>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</si>
  <si>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</si>
  <si>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</si>
  <si>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</si>
  <si>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</si>
  <si>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</si>
  <si>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</si>
  <si>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</si>
  <si>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</si>
  <si>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</si>
  <si>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</si>
  <si>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</si>
  <si>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</si>
  <si>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</si>
  <si>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</si>
  <si>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</si>
  <si>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</si>
  <si>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</si>
  <si>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</si>
  <si>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</si>
  <si>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</si>
  <si>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</si>
  <si>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</si>
  <si>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</si>
  <si>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</si>
  <si>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</si>
  <si>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</si>
  <si>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</si>
  <si>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</si>
  <si>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</si>
  <si>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</si>
  <si>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</si>
  <si>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</si>
  <si>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</si>
  <si>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</si>
  <si>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</si>
  <si>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</si>
  <si>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</si>
  <si>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</si>
  <si>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</si>
  <si>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</si>
  <si>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</si>
  <si>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</si>
  <si>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</si>
  <si>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</si>
  <si>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</si>
  <si>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</si>
  <si>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</si>
  <si>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</si>
  <si>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</si>
  <si>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</si>
  <si>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</si>
  <si>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</si>
  <si>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</si>
  <si>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</si>
  <si>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</si>
  <si>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</si>
  <si>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</si>
  <si>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</si>
  <si>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</si>
  <si>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</si>
  <si>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</si>
  <si>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</si>
  <si>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</si>
  <si>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</si>
  <si>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</si>
  <si>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</si>
  <si>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</si>
  <si>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</si>
  <si>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</si>
  <si>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</si>
  <si>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</si>
  <si>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</si>
  <si>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</si>
  <si>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</si>
  <si>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</si>
  <si>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</si>
  <si>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</si>
  <si>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</si>
  <si>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</si>
  <si>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</si>
  <si>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</si>
  <si>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</si>
  <si>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</si>
  <si>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</si>
  <si>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</si>
  <si>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</si>
  <si>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</si>
  <si>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</si>
  <si>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</si>
  <si>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</si>
  <si>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</si>
  <si>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</si>
  <si>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</si>
  <si>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</si>
  <si>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</si>
  <si>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</si>
  <si>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</si>
  <si>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</si>
  <si>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</si>
  <si>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</si>
  <si>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</si>
  <si>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</si>
  <si>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</si>
  <si>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</si>
  <si>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</si>
  <si>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</si>
  <si>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</si>
  <si>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</si>
  <si>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</si>
  <si>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</si>
  <si>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</si>
  <si>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</si>
  <si>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</si>
  <si>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</si>
  <si>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</si>
  <si>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</si>
  <si>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</si>
  <si>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</si>
  <si>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</si>
  <si>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</si>
  <si>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</si>
  <si>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</si>
  <si>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</si>
  <si>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</si>
  <si>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</si>
  <si>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</si>
  <si>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</si>
  <si>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</si>
  <si>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</si>
  <si>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</si>
  <si>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</si>
  <si>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</si>
  <si>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</si>
  <si>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</si>
  <si>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</si>
  <si>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</si>
  <si>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</si>
  <si>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</si>
  <si>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</si>
  <si>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</si>
  <si>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</si>
  <si>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</si>
  <si>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</si>
  <si>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</si>
  <si>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</si>
  <si>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</si>
  <si>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</si>
  <si>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</si>
  <si>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</si>
  <si>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</si>
  <si>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</si>
  <si>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</si>
  <si>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</si>
  <si>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</si>
  <si>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</si>
  <si>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</si>
  <si>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</si>
  <si>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</si>
  <si>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</si>
  <si>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</si>
  <si>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</si>
  <si>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</si>
  <si>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</si>
  <si>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</si>
  <si>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</si>
  <si>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</si>
  <si>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</si>
  <si>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</si>
  <si>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</si>
  <si>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</si>
  <si>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</si>
  <si>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</si>
  <si>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</si>
  <si>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</si>
  <si>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</si>
  <si>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</si>
  <si>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</si>
  <si>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</si>
  <si>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</si>
  <si>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</si>
  <si>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</si>
  <si>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</si>
  <si>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</si>
  <si>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</si>
  <si>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</si>
  <si>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</si>
  <si>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</si>
  <si>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</si>
  <si>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</si>
  <si>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</si>
  <si>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</si>
  <si>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</si>
  <si>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</si>
  <si>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</si>
  <si>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</si>
  <si>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</si>
  <si>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</si>
  <si>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</si>
  <si>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</si>
  <si>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</si>
  <si>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</si>
  <si>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</si>
  <si>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</si>
  <si>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</si>
  <si>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</si>
  <si>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</si>
  <si>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</si>
  <si>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</si>
  <si>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</si>
  <si>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</si>
  <si>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</si>
  <si>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</si>
  <si>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</si>
  <si>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</si>
  <si>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</si>
  <si>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</si>
  <si>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</si>
  <si>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</si>
  <si>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</si>
  <si>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</si>
  <si>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</si>
  <si>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</si>
  <si>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</si>
  <si>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</si>
  <si>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</si>
  <si>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</si>
  <si>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</si>
  <si>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</si>
  <si>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</si>
  <si>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</si>
  <si>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</si>
  <si>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</si>
  <si>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</si>
  <si>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</si>
  <si>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</si>
  <si>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</si>
  <si>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</si>
  <si>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</si>
  <si>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</si>
  <si>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</si>
  <si>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</si>
  <si>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</si>
  <si>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</si>
  <si>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</si>
  <si>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</si>
  <si>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</si>
  <si>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</si>
  <si>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</si>
  <si>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</si>
  <si>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</si>
  <si>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</si>
  <si>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</si>
  <si>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</si>
  <si>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</si>
  <si>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</si>
  <si>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</si>
  <si>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</si>
  <si>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</si>
  <si>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</si>
  <si>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</si>
  <si>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</si>
  <si>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</si>
  <si>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</si>
  <si>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</si>
  <si>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</si>
  <si>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</si>
  <si>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</si>
  <si>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</si>
  <si>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</si>
  <si>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</si>
  <si>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</si>
  <si>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</si>
  <si>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</si>
  <si>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</si>
  <si>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</si>
  <si>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</si>
  <si>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</si>
  <si>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</si>
  <si>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</si>
  <si>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</si>
  <si>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</si>
  <si>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</si>
  <si>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</si>
  <si>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</si>
  <si>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</si>
  <si>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</si>
  <si>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</si>
  <si>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</si>
  <si>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</si>
  <si>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</si>
  <si>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</si>
  <si>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</si>
  <si>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</si>
  <si>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</si>
  <si>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</si>
  <si>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</si>
  <si>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</si>
  <si>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</si>
  <si>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</si>
  <si>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</si>
  <si>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</si>
  <si>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</si>
  <si>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</si>
  <si>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</si>
  <si>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</si>
  <si>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</si>
  <si>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</si>
  <si>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</si>
  <si>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</si>
  <si>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</si>
  <si>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</si>
  <si>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</si>
  <si>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</si>
  <si>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</si>
  <si>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</si>
  <si>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</si>
  <si>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</si>
  <si>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</si>
  <si>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</si>
  <si>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</si>
  <si>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</si>
  <si>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</si>
  <si>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</si>
  <si>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</si>
  <si>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</si>
  <si>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</si>
  <si>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</si>
  <si>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</si>
  <si>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</si>
  <si>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</si>
  <si>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</si>
  <si>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</si>
  <si>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</si>
  <si>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</si>
  <si>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</si>
  <si>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</si>
  <si>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</si>
  <si>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</si>
  <si>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</si>
  <si>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</si>
  <si>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</si>
  <si>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</si>
  <si>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</si>
  <si>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</si>
  <si>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</si>
  <si>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</si>
  <si>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</si>
  <si>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</si>
  <si>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</si>
  <si>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</si>
  <si>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</si>
  <si>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</si>
  <si>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</si>
  <si>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</si>
  <si>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</si>
  <si>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</si>
  <si>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</si>
  <si>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</si>
  <si>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</si>
  <si>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</si>
  <si>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</si>
  <si>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</si>
  <si>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</si>
  <si>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</si>
  <si>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</si>
  <si>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</si>
  <si>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</si>
  <si>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</si>
  <si>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</si>
  <si>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</si>
  <si>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</si>
  <si>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</si>
  <si>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</si>
  <si>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</si>
  <si>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</si>
  <si>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</si>
  <si>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</si>
  <si>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</si>
  <si>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</si>
  <si>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</si>
  <si>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</si>
  <si>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</si>
  <si>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</si>
  <si>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</si>
  <si>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</si>
  <si>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</si>
  <si>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</si>
  <si>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</si>
  <si>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</si>
  <si>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</si>
  <si>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</si>
  <si>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</si>
  <si>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</si>
  <si>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</si>
  <si>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</si>
  <si>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</si>
  <si>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</si>
  <si>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</si>
  <si>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</si>
  <si>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</si>
  <si>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</si>
  <si>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</si>
  <si>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</si>
  <si>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</si>
  <si>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</si>
  <si>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</si>
  <si>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</si>
  <si>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</si>
  <si>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</si>
  <si>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</si>
  <si>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</si>
  <si>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</si>
  <si>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</si>
  <si>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</si>
  <si>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</si>
  <si>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</si>
  <si>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</si>
  <si>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</si>
  <si>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</si>
  <si>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</si>
  <si>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</si>
  <si>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</si>
  <si>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</si>
  <si>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</si>
  <si>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</si>
  <si>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</si>
  <si>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</si>
  <si>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</si>
  <si>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</si>
  <si>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</si>
  <si>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</si>
  <si>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</si>
  <si>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</si>
  <si>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</si>
  <si>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</si>
  <si>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</si>
  <si>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</si>
  <si>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</si>
  <si>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</si>
  <si>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</si>
  <si>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</si>
  <si>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</si>
  <si>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</si>
  <si>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</si>
  <si>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</si>
  <si>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</si>
  <si>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</si>
  <si>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</si>
  <si>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</si>
  <si>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</si>
  <si>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</si>
  <si>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</si>
  <si>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</si>
  <si>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</si>
  <si>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</si>
  <si>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</si>
  <si>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</si>
  <si>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</si>
  <si>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</si>
  <si>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</si>
  <si>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</si>
  <si>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</si>
  <si>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</si>
  <si>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</si>
  <si>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</si>
  <si>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</si>
  <si>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</si>
  <si>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</si>
  <si>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</si>
  <si>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</si>
  <si>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</si>
  <si>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</si>
  <si>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</si>
  <si>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</si>
  <si>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</si>
  <si>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</si>
  <si>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</si>
  <si>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</si>
  <si>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</si>
  <si>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</si>
  <si>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</si>
  <si>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</si>
  <si>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</si>
  <si>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</si>
  <si>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</si>
  <si>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</si>
  <si>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</si>
  <si>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</si>
  <si>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</si>
  <si>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</si>
  <si>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</si>
  <si>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</si>
  <si>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</si>
  <si>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</si>
  <si>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</si>
  <si>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</si>
  <si>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</si>
  <si>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</si>
  <si>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</si>
  <si>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</si>
  <si>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</si>
  <si>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</si>
  <si>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</si>
  <si>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</si>
  <si>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</si>
  <si>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</si>
  <si>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</si>
  <si>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</si>
  <si>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</si>
  <si>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</si>
  <si>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</si>
  <si>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</si>
  <si>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</si>
  <si>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</si>
  <si>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</si>
  <si>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</si>
  <si>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</si>
  <si>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</si>
  <si>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</si>
  <si>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</si>
  <si>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</si>
  <si>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</si>
  <si>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</si>
  <si>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</si>
  <si>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</si>
  <si>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</si>
  <si>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</si>
  <si>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</si>
  <si>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</si>
  <si>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</si>
  <si>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</si>
  <si>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</si>
  <si>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</si>
  <si>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</si>
  <si>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</si>
  <si>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</si>
  <si>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</si>
  <si>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</si>
  <si>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</si>
  <si>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</si>
  <si>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</si>
  <si>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</si>
  <si>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</si>
  <si>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</si>
  <si>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</si>
  <si>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</si>
  <si>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</si>
  <si>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</si>
  <si>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</si>
  <si>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</si>
  <si>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</si>
  <si>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</si>
  <si>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</si>
  <si>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</si>
  <si>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</si>
  <si>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</si>
  <si>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</si>
  <si>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</si>
  <si>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</si>
  <si>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</si>
  <si>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</si>
  <si>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</si>
  <si>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</si>
  <si>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</si>
  <si>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</si>
  <si>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</si>
  <si>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</si>
  <si>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</si>
  <si>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</si>
  <si>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</si>
  <si>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</si>
  <si>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</si>
  <si>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</si>
  <si>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</si>
  <si>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</si>
  <si>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</si>
  <si>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</si>
  <si>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</si>
  <si>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</si>
  <si>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</si>
  <si>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</si>
  <si>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</si>
  <si>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</si>
  <si>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</si>
  <si>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</si>
  <si>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</si>
  <si>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</si>
  <si>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</si>
  <si>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</si>
  <si>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</si>
  <si>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</si>
  <si>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</si>
  <si>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</si>
  <si>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</si>
  <si>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</si>
  <si>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</si>
  <si>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</si>
  <si>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</si>
  <si>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</si>
  <si>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</si>
  <si>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</si>
  <si>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</si>
  <si>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</si>
  <si>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</si>
  <si>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</si>
  <si>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</si>
  <si>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</si>
  <si>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</si>
  <si>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</si>
  <si>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</si>
  <si>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</si>
  <si>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</si>
  <si>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</si>
  <si>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</si>
  <si>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</si>
  <si>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</si>
  <si>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</si>
  <si>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</si>
  <si>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</si>
  <si>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</si>
  <si>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</si>
  <si>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</si>
  <si>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</si>
  <si>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</si>
  <si>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</si>
  <si>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</si>
  <si>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</si>
  <si>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</si>
  <si>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</si>
  <si>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</si>
  <si>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</si>
  <si>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</si>
  <si>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</si>
  <si>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</si>
  <si>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</si>
  <si>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</si>
  <si>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</si>
  <si>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</si>
  <si>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</si>
  <si>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</si>
  <si>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</si>
  <si>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</si>
  <si>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</si>
  <si>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</si>
  <si>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</si>
  <si>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</si>
  <si>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</si>
  <si>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</si>
  <si>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</si>
  <si>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</si>
  <si>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</si>
  <si>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</si>
  <si>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</si>
  <si>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</si>
  <si>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</si>
  <si>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</si>
  <si>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</si>
  <si>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</si>
  <si>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</si>
  <si>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</si>
  <si>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</si>
  <si>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</si>
  <si>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</si>
  <si>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</si>
  <si>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</si>
  <si>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</si>
  <si>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</si>
  <si>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</si>
  <si>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</si>
  <si>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</si>
  <si>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</si>
  <si>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</si>
  <si>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</si>
  <si>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</si>
  <si>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</si>
  <si>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</si>
  <si>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</si>
  <si>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</si>
  <si>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</si>
  <si>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</si>
  <si>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</si>
  <si>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</si>
  <si>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</si>
  <si>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</si>
  <si>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</si>
  <si>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</si>
  <si>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</si>
  <si>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</si>
  <si>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</si>
  <si>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</si>
  <si>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</si>
  <si>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</si>
  <si>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</si>
  <si>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</si>
  <si>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</si>
  <si>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</si>
  <si>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</si>
  <si>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</si>
  <si>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</si>
  <si>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</si>
  <si>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</si>
  <si>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</si>
  <si>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</si>
  <si>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</si>
  <si>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</si>
  <si>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</si>
  <si>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</si>
  <si>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</si>
  <si>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</si>
  <si>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</si>
  <si>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</si>
  <si>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</si>
  <si>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</si>
  <si>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</si>
  <si>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</si>
  <si>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</si>
  <si>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</si>
  <si>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</si>
  <si>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</si>
  <si>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</si>
  <si>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</si>
  <si>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</si>
  <si>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</si>
  <si>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</si>
  <si>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</si>
  <si>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</si>
  <si>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</si>
  <si>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</si>
  <si>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</si>
  <si>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</si>
  <si>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</si>
  <si>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</si>
  <si>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</si>
  <si>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</si>
  <si>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</si>
  <si>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</si>
  <si>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</si>
  <si>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</si>
  <si>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</si>
  <si>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</si>
  <si>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</si>
  <si>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</si>
  <si>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</si>
  <si>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</si>
  <si>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</si>
  <si>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</si>
  <si>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</si>
  <si>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</si>
  <si>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</si>
  <si>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</si>
  <si>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</si>
  <si>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</si>
  <si>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</si>
  <si>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</si>
  <si>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</si>
  <si>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</si>
  <si>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</si>
  <si>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</si>
  <si>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</si>
  <si>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</si>
  <si>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</si>
  <si>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</si>
  <si>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</si>
  <si>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</si>
  <si>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</si>
  <si>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</si>
  <si>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</si>
  <si>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</si>
  <si>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</si>
  <si>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</si>
  <si>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</si>
  <si>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</si>
  <si>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</si>
  <si>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</si>
  <si>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</si>
  <si>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</si>
  <si>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</si>
  <si>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</si>
  <si>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</si>
  <si>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</si>
  <si>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</si>
  <si>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</si>
  <si>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</si>
  <si>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</si>
  <si>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</si>
  <si>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</si>
  <si>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</si>
  <si>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</si>
  <si>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</si>
  <si>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</si>
  <si>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</si>
  <si>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</si>
  <si>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</si>
  <si>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</si>
  <si>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</si>
  <si>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</si>
  <si>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</si>
  <si>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</si>
  <si>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</si>
  <si>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</si>
  <si>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</si>
  <si>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</si>
  <si>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</si>
  <si>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</si>
  <si>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</si>
  <si>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</si>
  <si>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</si>
  <si>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</si>
  <si>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</si>
  <si>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</si>
  <si>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</si>
  <si>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</si>
  <si>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</si>
  <si>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</si>
  <si>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</si>
  <si>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</si>
  <si>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</si>
  <si>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</si>
  <si>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</si>
  <si>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</si>
  <si>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</si>
  <si>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</si>
  <si>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</si>
  <si>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</si>
  <si>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</si>
  <si>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</si>
  <si>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</si>
  <si>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</si>
  <si>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</si>
  <si>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</si>
  <si>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</si>
  <si>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</si>
  <si>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</si>
  <si>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</si>
  <si>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</si>
  <si>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</si>
  <si>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</si>
  <si>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</si>
  <si>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</si>
  <si>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</si>
  <si>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</si>
  <si>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</si>
  <si>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</si>
  <si>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</si>
  <si>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</si>
  <si>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</si>
  <si>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</si>
  <si>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</si>
  <si>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</si>
  <si>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</si>
  <si>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</si>
  <si>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</si>
  <si>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</si>
  <si>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</si>
  <si>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</si>
  <si>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</si>
  <si>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</si>
  <si>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</si>
  <si>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</si>
  <si>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</si>
  <si>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</si>
  <si>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</si>
  <si>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</si>
  <si>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</si>
  <si>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</si>
  <si>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</si>
  <si>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</si>
  <si>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</si>
  <si>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</si>
  <si>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</si>
  <si>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</si>
  <si>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</si>
  <si>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</si>
  <si>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</si>
  <si>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</si>
  <si>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</si>
  <si>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</si>
  <si>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</si>
  <si>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</si>
  <si>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</si>
  <si>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</si>
  <si>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</si>
  <si>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</si>
  <si>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</si>
  <si>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</si>
  <si>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</si>
  <si>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</si>
  <si>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</si>
  <si>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</si>
  <si>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</si>
  <si>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</si>
  <si>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</si>
  <si>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</si>
  <si>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</si>
  <si>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</si>
  <si>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</si>
  <si>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</si>
  <si>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</si>
  <si>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</si>
  <si>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</si>
  <si>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</si>
  <si>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</si>
  <si>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</si>
  <si>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</si>
  <si>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</si>
  <si>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</si>
  <si>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</si>
  <si>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</si>
  <si>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</si>
  <si>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</si>
  <si>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</si>
  <si>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</si>
  <si>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</si>
  <si>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</si>
  <si>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</si>
  <si>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</si>
  <si>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</si>
  <si>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</si>
  <si>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</si>
  <si>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</si>
  <si>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</si>
  <si>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</si>
  <si>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</si>
  <si>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</si>
  <si>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</si>
  <si>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</si>
  <si>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</si>
  <si>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</si>
  <si>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</si>
  <si>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</si>
  <si>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</si>
  <si>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</si>
  <si>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</si>
  <si>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</si>
  <si>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</si>
  <si>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</si>
  <si>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</si>
  <si>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</si>
  <si>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</si>
  <si>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</si>
  <si>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</si>
  <si>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</si>
  <si>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</si>
  <si>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</si>
  <si>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</si>
  <si>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</si>
  <si>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</si>
  <si>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</si>
  <si>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</si>
  <si>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</si>
  <si>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</si>
  <si>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</si>
  <si>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</si>
  <si>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</si>
  <si>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</si>
  <si>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</si>
  <si>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</si>
  <si>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</si>
  <si>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</si>
  <si>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</si>
  <si>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</si>
  <si>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</si>
  <si>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</si>
  <si>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</si>
  <si>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</si>
  <si>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</si>
  <si>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</si>
  <si>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</si>
  <si>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</si>
  <si>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</si>
  <si>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</si>
  <si>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</si>
  <si>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</si>
  <si>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</si>
  <si>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</si>
  <si>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</si>
  <si>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</si>
  <si>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</si>
  <si>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</si>
  <si>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</si>
  <si>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</si>
  <si>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</si>
  <si>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</si>
  <si>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</si>
  <si>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</si>
  <si>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</si>
  <si>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</si>
  <si>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</si>
  <si>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</si>
  <si>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</si>
  <si>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</si>
  <si>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</si>
  <si>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</si>
  <si>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</si>
  <si>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</si>
  <si>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</si>
  <si>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</si>
  <si>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</si>
  <si>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</si>
  <si>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</si>
  <si>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</si>
  <si>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</si>
  <si>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</si>
  <si>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</si>
  <si>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</si>
  <si>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</si>
  <si>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</si>
  <si>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</si>
  <si>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</si>
  <si>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</si>
  <si>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</si>
  <si>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</si>
  <si>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</si>
  <si>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</si>
  <si>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</si>
  <si>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</si>
  <si>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</si>
  <si>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</si>
  <si>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</si>
  <si>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</si>
  <si>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</si>
  <si>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</si>
  <si>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</si>
  <si>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</si>
  <si>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</si>
  <si>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</si>
  <si>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</si>
  <si>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</si>
  <si>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</si>
  <si>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</si>
  <si>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</si>
  <si>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</si>
  <si>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</si>
  <si>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</si>
  <si>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</si>
  <si>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</si>
  <si>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</si>
  <si>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</si>
  <si>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</si>
  <si>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</si>
  <si>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</si>
  <si>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</si>
  <si>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</si>
  <si>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</si>
  <si>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</si>
  <si>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</si>
  <si>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</si>
  <si>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</si>
  <si>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</si>
  <si>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</si>
  <si>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</si>
  <si>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</si>
  <si>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</si>
  <si>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</si>
  <si>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</si>
  <si>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</si>
  <si>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</si>
  <si>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</si>
  <si>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</si>
  <si>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</si>
  <si>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</si>
  <si>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</si>
  <si>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</si>
  <si>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</si>
  <si>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</si>
  <si>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</si>
  <si>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</si>
  <si>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</si>
  <si>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</si>
  <si>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</si>
  <si>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</si>
  <si>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</si>
  <si>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</si>
  <si>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</si>
  <si>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</si>
  <si>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</si>
  <si>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</si>
  <si>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</si>
  <si>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</si>
  <si>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</si>
  <si>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</si>
  <si>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</si>
  <si>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</si>
  <si>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</si>
  <si>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</si>
  <si>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</si>
  <si>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</si>
  <si>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</si>
  <si>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</si>
  <si>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</si>
  <si>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</si>
  <si>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</si>
  <si>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</si>
  <si>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</si>
  <si>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</si>
  <si>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</si>
  <si>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</si>
  <si>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</si>
  <si>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</si>
  <si>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</si>
  <si>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</si>
  <si>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</si>
  <si>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</si>
  <si>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</si>
  <si>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</si>
  <si>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</si>
  <si>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</si>
  <si>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</si>
  <si>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</si>
  <si>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</si>
  <si>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</si>
  <si>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</si>
  <si>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</si>
  <si>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</si>
  <si>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</si>
  <si>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</si>
  <si>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</si>
  <si>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</si>
  <si>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</si>
  <si>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</si>
  <si>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</si>
  <si>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</si>
  <si>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</si>
  <si>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</si>
  <si>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</si>
  <si>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</si>
  <si>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</si>
  <si>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</si>
  <si>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</si>
  <si>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</si>
  <si>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</si>
  <si>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</si>
  <si>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</si>
  <si>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</si>
  <si>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</si>
  <si>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</si>
  <si>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</si>
  <si>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</si>
  <si>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</si>
  <si>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</si>
  <si>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</si>
  <si>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</si>
  <si>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</si>
  <si>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</si>
  <si>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</si>
  <si>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</si>
  <si>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</si>
  <si>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</si>
  <si>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</si>
  <si>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</si>
  <si>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</si>
  <si>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</si>
  <si>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</si>
  <si>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</si>
  <si>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</si>
  <si>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</si>
  <si>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</si>
  <si>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</si>
  <si>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</si>
  <si>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</si>
  <si>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</si>
  <si>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</si>
  <si>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</si>
  <si>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</si>
  <si>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</si>
  <si>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</si>
  <si>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</si>
  <si>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</si>
  <si>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</si>
  <si>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</si>
  <si>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</si>
  <si>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</si>
  <si>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</si>
  <si>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</si>
  <si>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</si>
  <si>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</si>
  <si>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</si>
  <si>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</si>
  <si>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</si>
  <si>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</si>
  <si>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</si>
  <si>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</si>
  <si>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</si>
  <si>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</si>
  <si>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</si>
  <si>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</si>
  <si>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</si>
  <si>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</si>
  <si>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</si>
  <si>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</si>
  <si>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</si>
  <si>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</si>
  <si>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</si>
  <si>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</si>
  <si>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</si>
  <si>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</si>
  <si>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</si>
  <si>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</si>
  <si>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</si>
  <si>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</si>
  <si>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</si>
  <si>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</si>
  <si>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</si>
  <si>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</si>
  <si>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</si>
  <si>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</si>
  <si>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</si>
  <si>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</si>
  <si>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</si>
  <si>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</si>
  <si>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</si>
  <si>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</si>
  <si>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</si>
  <si>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</si>
  <si>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</si>
  <si>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</si>
  <si>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</si>
  <si>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</si>
  <si>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</si>
  <si>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</si>
  <si>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</si>
  <si>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</si>
  <si>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</si>
  <si>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</si>
  <si>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</si>
  <si>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</si>
  <si>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</si>
  <si>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</si>
  <si>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</si>
  <si>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</si>
  <si>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</si>
  <si>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</si>
  <si>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</si>
  <si>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</si>
  <si>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</si>
  <si>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</si>
  <si>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</si>
  <si>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</si>
  <si>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</si>
  <si>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</si>
  <si>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</si>
  <si>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</si>
  <si>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</si>
  <si>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</si>
  <si>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</si>
  <si>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</si>
  <si>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</si>
  <si>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</si>
  <si>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</si>
  <si>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</si>
  <si>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</si>
  <si>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</si>
  <si>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</si>
  <si>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</si>
  <si>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</si>
  <si>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</si>
  <si>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</si>
  <si>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</si>
  <si>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</si>
  <si>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</si>
  <si>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</si>
  <si>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</si>
  <si>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</si>
  <si>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</si>
  <si>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</si>
  <si>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</si>
  <si>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</si>
  <si>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</si>
  <si>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</si>
  <si>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</si>
  <si>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</si>
  <si>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</si>
  <si>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</si>
  <si>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</si>
  <si>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</si>
  <si>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</si>
  <si>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</si>
  <si>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</si>
  <si>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</si>
  <si>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</si>
  <si>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</si>
  <si>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</si>
  <si>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</si>
  <si>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</si>
  <si>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</si>
  <si>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</si>
  <si>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</si>
  <si>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</si>
  <si>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</si>
  <si>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</si>
  <si>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</si>
  <si>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</si>
  <si>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</si>
  <si>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</si>
  <si>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</si>
  <si>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</si>
  <si>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</si>
  <si>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</si>
  <si>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</si>
  <si>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</si>
  <si>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</si>
  <si>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</si>
  <si>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</si>
  <si>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</si>
  <si>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</si>
  <si>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</si>
  <si>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</si>
  <si>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</si>
  <si>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</si>
  <si>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</si>
  <si>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</si>
  <si>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</si>
  <si>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</si>
  <si>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</si>
  <si>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</si>
  <si>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</si>
  <si>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</si>
  <si>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</si>
  <si>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</si>
  <si>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</si>
  <si>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</si>
  <si>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</si>
  <si>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</si>
  <si>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</si>
  <si>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</si>
  <si>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</si>
  <si>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</si>
  <si>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</si>
  <si>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</si>
  <si>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</si>
  <si>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</si>
  <si>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</si>
  <si>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</si>
  <si>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</si>
  <si>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</si>
  <si>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</si>
  <si>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</si>
  <si>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</si>
  <si>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</si>
  <si>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</si>
  <si>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</si>
  <si>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</si>
  <si>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</si>
  <si>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</si>
  <si>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</si>
  <si>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</si>
  <si>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</si>
  <si>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</si>
  <si>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</si>
  <si>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</si>
  <si>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</si>
  <si>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</si>
  <si>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</si>
  <si>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</si>
  <si>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</si>
  <si>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</si>
  <si>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</si>
  <si>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</si>
  <si>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</si>
  <si>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</si>
  <si>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</si>
  <si>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</si>
  <si>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</si>
  <si>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</si>
  <si>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</si>
  <si>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</si>
  <si>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</si>
  <si>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</si>
  <si>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</si>
  <si>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</si>
  <si>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</si>
  <si>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</si>
  <si>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</si>
  <si>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</si>
  <si>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</si>
  <si>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</si>
  <si>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</si>
  <si>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</si>
  <si>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</si>
  <si>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</si>
  <si>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</si>
  <si>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</si>
  <si>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</si>
  <si>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</si>
  <si>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</si>
  <si>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</si>
  <si>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</si>
  <si>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</si>
  <si>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</si>
  <si>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</si>
  <si>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</si>
  <si>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</si>
  <si>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</si>
  <si>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</si>
  <si>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</si>
  <si>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</si>
  <si>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</si>
  <si>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</si>
  <si>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</si>
  <si>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</si>
  <si>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</si>
  <si>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</si>
  <si>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</si>
  <si>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</si>
  <si>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</si>
  <si>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</si>
  <si>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</si>
  <si>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</si>
  <si>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</si>
  <si>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</si>
  <si>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</si>
  <si>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</si>
  <si>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</si>
  <si>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</si>
  <si>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</si>
  <si>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</si>
  <si>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</si>
  <si>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</si>
  <si>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</si>
  <si>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</si>
  <si>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</si>
  <si>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</si>
  <si>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</si>
  <si>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</si>
  <si>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</si>
  <si>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</si>
  <si>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</si>
  <si>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</si>
  <si>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</si>
  <si>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</si>
  <si>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</si>
  <si>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</si>
  <si>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</si>
  <si>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</si>
  <si>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</si>
  <si>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</si>
  <si>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</si>
  <si>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</si>
  <si>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</si>
  <si>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</si>
  <si>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</si>
  <si>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</si>
  <si>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</si>
  <si>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</si>
  <si>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</si>
  <si>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</si>
  <si>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</si>
  <si>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</si>
  <si>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</si>
  <si>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</si>
  <si>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</si>
  <si>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</si>
  <si>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</si>
  <si>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</si>
  <si>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</si>
  <si>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</si>
  <si>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</si>
  <si>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</si>
  <si>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</si>
  <si>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</si>
  <si>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</si>
  <si>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</si>
  <si>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</si>
  <si>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</si>
  <si>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</si>
  <si>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</si>
  <si>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</si>
  <si>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</si>
  <si>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</si>
  <si>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</si>
  <si>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</si>
  <si>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</si>
  <si>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</si>
  <si>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</si>
  <si>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</si>
  <si>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</si>
  <si>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</si>
  <si>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</si>
  <si>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</si>
  <si>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</si>
  <si>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</si>
  <si>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</si>
  <si>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</si>
  <si>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</si>
  <si>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</si>
  <si>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</si>
  <si>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</si>
  <si>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</si>
  <si>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</si>
  <si>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</si>
  <si>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</si>
  <si>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</si>
  <si>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</si>
  <si>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</si>
  <si>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</si>
  <si>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</si>
  <si>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</si>
  <si>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</si>
  <si>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</si>
  <si>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</si>
  <si>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</si>
  <si>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</si>
  <si>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</si>
  <si>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</si>
  <si>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</si>
  <si>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</si>
  <si>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</si>
  <si>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</si>
  <si>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</si>
  <si>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</si>
  <si>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</si>
  <si>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</si>
  <si>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</si>
  <si>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</si>
  <si>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</si>
  <si>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</si>
  <si>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</si>
  <si>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</si>
  <si>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</si>
  <si>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</si>
  <si>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</si>
  <si>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</si>
  <si>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</si>
  <si>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</si>
  <si>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</si>
  <si>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</si>
  <si>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</si>
  <si>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</si>
  <si>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</si>
  <si>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</si>
  <si>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</si>
  <si>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</si>
  <si>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</si>
  <si>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</si>
  <si>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</si>
  <si>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</si>
  <si>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</si>
  <si>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</si>
  <si>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</si>
  <si>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</si>
  <si>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</si>
  <si>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</si>
  <si>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</si>
  <si>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</si>
  <si>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</si>
  <si>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</si>
  <si>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</si>
  <si>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</si>
  <si>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</si>
  <si>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</si>
  <si>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</si>
  <si>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</si>
  <si>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</si>
  <si>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</si>
  <si>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</si>
  <si>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</si>
  <si>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</si>
  <si>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</si>
  <si>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</si>
  <si>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</si>
  <si>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</si>
  <si>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</si>
  <si>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</si>
  <si>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</si>
  <si>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</si>
  <si>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</si>
  <si>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</si>
  <si>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</si>
  <si>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</si>
  <si>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</si>
  <si>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</si>
  <si>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</si>
  <si>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</si>
  <si>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</si>
  <si>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</si>
  <si>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</si>
  <si>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</si>
  <si>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</si>
  <si>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</si>
  <si>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</si>
  <si>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</si>
  <si>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</si>
  <si>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</si>
  <si>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</si>
  <si>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</si>
  <si>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</si>
  <si>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</si>
  <si>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</si>
  <si>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</si>
  <si>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</si>
  <si>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</si>
  <si>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</si>
  <si>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</si>
  <si>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</si>
  <si>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</si>
  <si>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</si>
  <si>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</si>
  <si>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</si>
  <si>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</si>
  <si>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</si>
  <si>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</si>
  <si>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</si>
  <si>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</si>
  <si>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</si>
  <si>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</si>
  <si>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</si>
  <si>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</si>
  <si>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</si>
  <si>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</si>
  <si>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</si>
  <si>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</si>
  <si>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</si>
  <si>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</si>
  <si>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</si>
  <si>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</si>
  <si>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</si>
  <si>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</si>
  <si>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</si>
  <si>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</si>
  <si>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</si>
  <si>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</si>
  <si>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</si>
  <si>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</si>
  <si>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</si>
  <si>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</si>
  <si>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</si>
  <si>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</si>
  <si>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</si>
  <si>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</si>
  <si>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</si>
  <si>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</si>
  <si>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</si>
  <si>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</si>
  <si>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</si>
  <si>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</si>
  <si>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</si>
  <si>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</si>
  <si>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</si>
  <si>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</si>
  <si>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</si>
  <si>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</si>
  <si>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</si>
  <si>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</si>
  <si>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</si>
  <si>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</si>
  <si>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</si>
  <si>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</si>
  <si>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</si>
  <si>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</si>
  <si>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</si>
  <si>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</si>
  <si>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</si>
  <si>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</si>
  <si>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</si>
  <si>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</si>
  <si>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</si>
  <si>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</si>
  <si>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</si>
  <si>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</si>
  <si>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</si>
  <si>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</si>
  <si>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</si>
  <si>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</si>
  <si>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</si>
  <si>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</si>
  <si>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</si>
  <si>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</si>
  <si>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</si>
  <si>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</si>
  <si>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</si>
  <si>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</si>
  <si>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</si>
  <si>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</si>
  <si>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</si>
  <si>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</si>
  <si>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</si>
  <si>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</si>
  <si>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</si>
  <si>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</si>
  <si>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</si>
  <si>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</si>
  <si>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</si>
  <si>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</si>
  <si>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</si>
  <si>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</si>
  <si>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</si>
  <si>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</si>
  <si>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</si>
  <si>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</si>
  <si>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</si>
  <si>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</si>
  <si>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</si>
  <si>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</si>
  <si>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</si>
  <si>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</si>
  <si>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</si>
  <si>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</si>
  <si>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</si>
  <si>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</si>
  <si>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</si>
  <si>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</si>
  <si>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</si>
  <si>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</si>
  <si>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</si>
  <si>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</si>
  <si>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</si>
  <si>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</si>
  <si>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</si>
  <si>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</si>
  <si>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</si>
  <si>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</si>
  <si>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</si>
  <si>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</si>
  <si>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</si>
  <si>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</si>
  <si>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</si>
  <si>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</si>
  <si>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</si>
  <si>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</si>
  <si>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</si>
  <si>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</si>
  <si>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</si>
  <si>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</si>
  <si>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</si>
  <si>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</si>
  <si>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</si>
  <si>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</si>
  <si>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</si>
  <si>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</si>
  <si>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</si>
  <si>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</si>
  <si>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</si>
  <si>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</si>
  <si>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</si>
  <si>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</si>
  <si>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</si>
  <si>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</si>
  <si>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</si>
  <si>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</si>
  <si>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</si>
  <si>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</si>
  <si>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</si>
  <si>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</si>
  <si>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</si>
  <si>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</si>
  <si>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</si>
  <si>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</si>
  <si>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</si>
  <si>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</si>
  <si>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</si>
  <si>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</si>
  <si>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</si>
  <si>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</si>
  <si>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</si>
  <si>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</si>
  <si>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</si>
  <si>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</si>
  <si>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</si>
  <si>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</si>
  <si>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</si>
  <si>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</si>
  <si>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</si>
  <si>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</si>
  <si>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</si>
  <si>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</si>
  <si>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</si>
  <si>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</si>
  <si>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</si>
  <si>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</si>
  <si>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</si>
  <si>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</si>
  <si>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</si>
  <si>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</si>
  <si>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</si>
  <si>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</si>
  <si>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</si>
  <si>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</si>
  <si>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</si>
  <si>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</si>
  <si>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</si>
  <si>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</si>
  <si>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</si>
  <si>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</si>
  <si>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</si>
  <si>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</si>
  <si>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</si>
  <si>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</si>
  <si>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</si>
  <si>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</si>
  <si>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</si>
  <si>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</si>
  <si>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</si>
  <si>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</si>
  <si>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</si>
  <si>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</si>
  <si>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</si>
  <si>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</si>
  <si>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</si>
  <si>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</si>
  <si>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</si>
  <si>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</si>
  <si>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</si>
  <si>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</si>
  <si>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</si>
  <si>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</si>
  <si>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</si>
  <si>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</si>
  <si>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</si>
  <si>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</si>
  <si>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</si>
  <si>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</si>
  <si>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</si>
  <si>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</si>
  <si>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</si>
  <si>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</si>
  <si>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</si>
  <si>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</si>
  <si>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</si>
  <si>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</si>
  <si>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</si>
  <si>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</si>
  <si>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</si>
  <si>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</si>
  <si>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</si>
  <si>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</si>
  <si>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</si>
  <si>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</si>
  <si>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</si>
  <si>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</si>
  <si>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</si>
  <si>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</si>
  <si>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</si>
  <si>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</si>
  <si>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</si>
  <si>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</si>
  <si>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</si>
  <si>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</si>
  <si>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</si>
  <si>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</si>
  <si>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</si>
  <si>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</si>
  <si>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</si>
  <si>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</si>
  <si>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</si>
  <si>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</si>
  <si>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</si>
  <si>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</si>
  <si>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</si>
  <si>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</si>
  <si>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</si>
  <si>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</si>
  <si>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</si>
  <si>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</si>
  <si>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</si>
  <si>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</si>
  <si>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</si>
  <si>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</si>
  <si>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</si>
  <si>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</si>
  <si>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</si>
  <si>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</si>
  <si>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</si>
  <si>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</si>
  <si>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</si>
  <si>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</si>
  <si>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</si>
  <si>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</si>
  <si>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</si>
  <si>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</si>
  <si>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</si>
  <si>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</si>
  <si>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</si>
  <si>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</si>
  <si>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</si>
  <si>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</si>
  <si>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</si>
  <si>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</si>
  <si>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</si>
  <si>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</si>
  <si>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</si>
  <si>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</si>
  <si>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</si>
  <si>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</si>
  <si>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</si>
  <si>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</si>
  <si>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</si>
  <si>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</si>
  <si>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</si>
  <si>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</si>
  <si>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</si>
  <si>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</si>
  <si>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</si>
  <si>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</si>
  <si>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</si>
  <si>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</si>
  <si>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</si>
  <si>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</si>
  <si>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</si>
  <si>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</si>
  <si>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</si>
  <si>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</si>
  <si>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</si>
  <si>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</si>
  <si>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</si>
  <si>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</si>
  <si>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</si>
  <si>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</si>
  <si>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</si>
  <si>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</si>
  <si>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</si>
  <si>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</si>
  <si>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</si>
  <si>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</si>
  <si>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</si>
  <si>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</si>
  <si>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</si>
  <si>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</si>
  <si>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</si>
  <si>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</si>
  <si>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</si>
  <si>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</si>
  <si>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</si>
  <si>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</si>
  <si>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</si>
  <si>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</si>
  <si>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</si>
  <si>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</si>
  <si>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</si>
  <si>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</si>
  <si>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</si>
  <si>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</si>
  <si>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</si>
  <si>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</si>
  <si>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</si>
  <si>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</si>
  <si>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</si>
  <si>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</si>
  <si>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</si>
  <si>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</si>
  <si>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</si>
  <si>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</si>
  <si>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</si>
  <si>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</si>
  <si>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</si>
  <si>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</si>
  <si>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</si>
  <si>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</si>
  <si>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</si>
  <si>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</si>
  <si>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</si>
  <si>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</si>
  <si>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</si>
  <si>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</si>
  <si>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</si>
  <si>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</si>
  <si>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</si>
  <si>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</si>
  <si>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</si>
  <si>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</si>
  <si>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</si>
  <si>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</si>
  <si>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</si>
  <si>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</si>
  <si>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</si>
  <si>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</si>
  <si>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</si>
  <si>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</si>
  <si>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</si>
  <si>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</si>
  <si>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</si>
  <si>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</si>
  <si>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</si>
  <si>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</si>
  <si>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</si>
  <si>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</si>
  <si>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</si>
  <si>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</si>
  <si>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</si>
  <si>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</si>
  <si>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</si>
  <si>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</si>
  <si>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</si>
  <si>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</si>
  <si>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</si>
  <si>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</si>
  <si>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</si>
  <si>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</si>
  <si>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</si>
  <si>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</si>
  <si>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</si>
  <si>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</si>
  <si>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</si>
  <si>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</si>
  <si>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</si>
  <si>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</si>
  <si>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</si>
  <si>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</si>
  <si>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</si>
  <si>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</si>
  <si>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</si>
  <si>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</si>
  <si>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</si>
  <si>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</si>
  <si>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</si>
  <si>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</si>
  <si>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</si>
  <si>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</si>
  <si>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</si>
  <si>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</si>
  <si>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</si>
  <si>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</si>
  <si>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</si>
  <si>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</si>
  <si>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</si>
  <si>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</si>
  <si>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</si>
  <si>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</si>
  <si>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</si>
  <si>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</si>
  <si>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</si>
  <si>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</si>
  <si>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</si>
  <si>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</si>
  <si>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</si>
  <si>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</si>
  <si>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</si>
  <si>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</si>
  <si>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</si>
  <si>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</si>
  <si>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</si>
  <si>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</si>
  <si>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</si>
  <si>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</si>
  <si>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</si>
  <si>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</si>
  <si>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</si>
  <si>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</si>
  <si>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</si>
  <si>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</si>
  <si>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</si>
  <si>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</si>
  <si>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</si>
  <si>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</si>
  <si>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</si>
  <si>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</si>
  <si>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</si>
  <si>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</si>
  <si>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</si>
  <si>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</si>
  <si>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</si>
  <si>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</si>
  <si>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</si>
  <si>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</si>
  <si>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</si>
  <si>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</si>
  <si>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</si>
  <si>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</si>
  <si>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</si>
  <si>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</si>
  <si>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</si>
  <si>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</si>
  <si>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</si>
  <si>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</si>
  <si>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</si>
  <si>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</si>
  <si>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</si>
  <si>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</si>
  <si>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</si>
  <si>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</si>
  <si>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</si>
  <si>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</si>
  <si>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</si>
  <si>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</si>
  <si>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</si>
  <si>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</si>
  <si>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</si>
  <si>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</si>
  <si>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</si>
  <si>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</si>
  <si>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</si>
  <si>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</si>
  <si>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</si>
  <si>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</si>
  <si>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</si>
  <si>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</si>
  <si>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</si>
  <si>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</si>
  <si>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</si>
  <si>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</si>
  <si>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</si>
  <si>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</si>
  <si>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</si>
  <si>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</si>
  <si>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</si>
  <si>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</si>
  <si>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</si>
  <si>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</si>
  <si>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</si>
  <si>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</si>
  <si>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</si>
  <si>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</si>
  <si>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</si>
  <si>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</si>
  <si>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</si>
  <si>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</si>
  <si>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</si>
  <si>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</si>
  <si>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</si>
  <si>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</si>
  <si>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</si>
  <si>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</si>
  <si>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</si>
  <si>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</si>
  <si>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</si>
  <si>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</si>
  <si>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</si>
  <si>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</si>
  <si>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</si>
  <si>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</si>
  <si>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</si>
  <si>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</si>
  <si>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</si>
  <si>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</si>
  <si>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</si>
  <si>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</si>
  <si>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</si>
  <si>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</si>
  <si>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</si>
  <si>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</si>
  <si>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</si>
  <si>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</si>
  <si>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</si>
  <si>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</si>
  <si>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</si>
  <si>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</si>
  <si>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</si>
  <si>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</si>
  <si>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</si>
  <si>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</si>
  <si>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</si>
  <si>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</si>
  <si>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</si>
  <si>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</si>
  <si>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</si>
  <si>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</si>
  <si>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</si>
  <si>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</si>
  <si>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</si>
  <si>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</si>
  <si>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</si>
  <si>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</si>
  <si>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</si>
  <si>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</si>
  <si>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</si>
  <si>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</si>
  <si>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</si>
  <si>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</si>
  <si>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</si>
  <si>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</si>
  <si>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</si>
  <si>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</si>
  <si>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</si>
  <si>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</si>
  <si>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</si>
  <si>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</si>
  <si>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</si>
  <si>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</si>
  <si>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</si>
  <si>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</si>
  <si>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</si>
  <si>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</si>
  <si>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</si>
  <si>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</si>
  <si>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</si>
  <si>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</si>
  <si>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</si>
  <si>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</si>
  <si>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</si>
  <si>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</si>
  <si>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</si>
  <si>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</si>
  <si>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</si>
  <si>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</si>
  <si>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</si>
  <si>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</si>
  <si>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</si>
  <si>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</si>
  <si>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</si>
  <si>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</si>
  <si>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</si>
  <si>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</si>
  <si>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</si>
  <si>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</si>
  <si>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</si>
  <si>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</si>
  <si>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</si>
  <si>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</si>
  <si>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</si>
  <si>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</si>
  <si>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</si>
  <si>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</si>
  <si>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</si>
  <si>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</si>
  <si>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</si>
  <si>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</si>
  <si>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</si>
  <si>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</si>
  <si>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</si>
  <si>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</si>
  <si>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</si>
  <si>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</si>
  <si>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</si>
  <si>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</si>
  <si>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</si>
  <si>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</si>
  <si>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</si>
  <si>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</si>
  <si>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</si>
  <si>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</si>
  <si>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</si>
  <si>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</si>
  <si>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</si>
  <si>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</si>
  <si>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</si>
  <si>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</si>
  <si>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</si>
  <si>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</si>
  <si>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</si>
  <si>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</si>
  <si>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</si>
  <si>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</si>
  <si>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</si>
  <si>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</si>
  <si>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</si>
  <si>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</si>
  <si>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</si>
  <si>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</si>
  <si>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</si>
  <si>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</si>
  <si>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</si>
  <si>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</si>
  <si>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</si>
  <si>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</si>
  <si>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</si>
  <si>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</si>
  <si>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</si>
  <si>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</si>
  <si>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</si>
  <si>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</si>
  <si>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</si>
  <si>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</si>
  <si>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</si>
  <si>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</si>
  <si>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</si>
  <si>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</si>
  <si>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</si>
  <si>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</si>
  <si>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</si>
  <si>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</si>
  <si>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</si>
  <si>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</si>
  <si>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</si>
  <si>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</si>
  <si>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</si>
  <si>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</si>
  <si>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</si>
  <si>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</si>
  <si>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</si>
  <si>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</si>
  <si>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</si>
  <si>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</si>
  <si>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</si>
  <si>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</si>
  <si>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</si>
  <si>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</si>
  <si>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</si>
  <si>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</si>
  <si>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</si>
  <si>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</si>
  <si>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</si>
  <si>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</si>
  <si>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</si>
  <si>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</si>
  <si>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</si>
  <si>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</si>
  <si>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</si>
  <si>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</si>
  <si>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</si>
  <si>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</si>
  <si>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</si>
  <si>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</si>
  <si>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</si>
  <si>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</si>
  <si>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</si>
  <si>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</si>
  <si>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</si>
  <si>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</si>
  <si>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</si>
  <si>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</si>
  <si>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</si>
  <si>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</si>
  <si>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</si>
  <si>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</si>
  <si>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</si>
  <si>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</si>
  <si>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</si>
  <si>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</si>
  <si>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</si>
  <si>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</si>
  <si>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</si>
  <si>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</si>
  <si>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</si>
  <si>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</si>
  <si>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</si>
  <si>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</si>
  <si>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</si>
  <si>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</si>
  <si>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</si>
  <si>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</si>
  <si>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</si>
  <si>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</si>
  <si>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</si>
  <si>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</si>
  <si>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</si>
  <si>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</si>
  <si>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</si>
  <si>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</si>
  <si>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</si>
  <si>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</si>
  <si>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</si>
  <si>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</si>
  <si>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</si>
  <si>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</si>
  <si>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</si>
  <si>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</si>
  <si>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</si>
  <si>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</si>
  <si>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</si>
  <si>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</si>
  <si>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</si>
  <si>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</si>
  <si>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</si>
  <si>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</si>
  <si>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</si>
  <si>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</si>
  <si>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</si>
  <si>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</si>
  <si>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</si>
  <si>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</si>
  <si>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</si>
  <si>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</si>
  <si>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</si>
  <si>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</si>
  <si>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</si>
  <si>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</si>
  <si>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</si>
  <si>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</si>
  <si>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</si>
  <si>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</si>
  <si>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</si>
  <si>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</si>
  <si>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</si>
  <si>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</si>
  <si>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</si>
  <si>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</si>
  <si>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</si>
  <si>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</si>
  <si>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</si>
  <si>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</si>
  <si>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</si>
  <si>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</si>
  <si>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</si>
  <si>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</si>
  <si>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</si>
  <si>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</si>
  <si>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</si>
  <si>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</si>
  <si>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</si>
  <si>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</si>
  <si>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</si>
  <si>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</si>
  <si>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</si>
  <si>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</si>
  <si>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</si>
  <si>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</si>
  <si>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</si>
  <si>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</si>
  <si>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</si>
  <si>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</si>
  <si>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</si>
  <si>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</si>
  <si>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</si>
  <si>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</si>
  <si>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</si>
  <si>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</si>
  <si>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</si>
  <si>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</si>
  <si>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</si>
  <si>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</si>
  <si>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</si>
  <si>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</si>
  <si>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</si>
  <si>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</si>
  <si>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</si>
  <si>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</si>
  <si>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</si>
  <si>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</si>
  <si>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</si>
  <si>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</si>
  <si>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</si>
  <si>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</si>
  <si>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</si>
  <si>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</si>
  <si>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</si>
  <si>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</si>
  <si>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</si>
  <si>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</si>
  <si>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</si>
  <si>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</si>
  <si>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</si>
  <si>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</si>
  <si>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</si>
  <si>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</si>
  <si>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</si>
  <si>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</si>
  <si>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</si>
  <si>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</si>
  <si>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</si>
  <si>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</si>
  <si>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</si>
  <si>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</si>
  <si>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</si>
  <si>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</si>
  <si>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</si>
  <si>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</si>
  <si>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</si>
  <si>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</si>
  <si>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</si>
  <si>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</si>
  <si>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</si>
  <si>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</si>
  <si>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</si>
  <si>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</si>
  <si>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</si>
  <si>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</si>
  <si>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</si>
  <si>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</si>
  <si>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</si>
  <si>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</si>
  <si>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</si>
  <si>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</si>
  <si>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</si>
  <si>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</si>
  <si>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</si>
  <si>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</si>
  <si>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</si>
  <si>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</si>
  <si>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</si>
  <si>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</si>
  <si>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</si>
  <si>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</si>
  <si>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</si>
  <si>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</si>
  <si>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</si>
  <si>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</si>
  <si>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</si>
  <si>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</si>
  <si>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</si>
  <si>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</si>
  <si>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</si>
  <si>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</si>
  <si>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</si>
  <si>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</si>
  <si>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</si>
  <si>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</si>
  <si>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</si>
  <si>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</si>
  <si>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</si>
  <si>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</si>
  <si>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</si>
  <si>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</si>
  <si>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</si>
  <si>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</si>
  <si>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</si>
  <si>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</si>
  <si>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</si>
  <si>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</si>
  <si>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</si>
  <si>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</si>
  <si>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</si>
  <si>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</si>
  <si>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</si>
  <si>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</si>
  <si>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</si>
  <si>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</si>
  <si>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</si>
  <si>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</si>
  <si>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</si>
  <si>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</si>
  <si>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</si>
  <si>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</si>
  <si>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</si>
  <si>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</si>
  <si>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</si>
  <si>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</si>
  <si>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</si>
  <si>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</si>
  <si>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</si>
  <si>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</si>
  <si>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</si>
  <si>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</si>
  <si>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</si>
  <si>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</si>
  <si>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</si>
  <si>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</si>
  <si>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</si>
  <si>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</si>
  <si>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</si>
  <si>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</si>
  <si>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</si>
  <si>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</si>
  <si>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</si>
  <si>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</si>
  <si>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</si>
  <si>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</si>
  <si>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</si>
  <si>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</si>
  <si>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</si>
  <si>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</si>
  <si>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</si>
  <si>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</si>
  <si>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</si>
  <si>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</si>
  <si>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</si>
  <si>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</si>
  <si>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</si>
  <si>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</si>
  <si>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</si>
  <si>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</si>
  <si>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</si>
  <si>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</si>
  <si>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</si>
  <si>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</si>
  <si>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</si>
  <si>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</si>
  <si>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</si>
  <si>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</si>
  <si>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</si>
  <si>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</si>
  <si>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</si>
  <si>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</si>
  <si>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</si>
  <si>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</si>
  <si>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</si>
  <si>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</si>
  <si>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</si>
  <si>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</si>
  <si>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</si>
  <si>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</si>
  <si>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</si>
  <si>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</si>
  <si>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</si>
  <si>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</si>
  <si>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</si>
  <si>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</si>
  <si>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</si>
  <si>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</si>
  <si>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</si>
  <si>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</si>
  <si>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</si>
  <si>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</si>
  <si>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</si>
  <si>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</si>
  <si>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</si>
  <si>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</si>
  <si>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</si>
  <si>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</si>
  <si>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</si>
  <si>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</si>
  <si>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</si>
  <si>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</si>
  <si>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</si>
  <si>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</si>
  <si>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</si>
  <si>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</si>
  <si>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</si>
  <si>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</si>
  <si>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</si>
  <si>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</si>
  <si>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</si>
  <si>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</si>
  <si>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</si>
  <si>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</si>
  <si>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</si>
  <si>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</si>
  <si>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</si>
  <si>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</si>
  <si>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</si>
  <si>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</si>
  <si>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</si>
  <si>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</si>
  <si>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</si>
  <si>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</si>
  <si>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</si>
  <si>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</si>
  <si>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</si>
  <si>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</si>
  <si>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</si>
  <si>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</si>
  <si>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</si>
  <si>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</si>
  <si>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</si>
  <si>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</si>
  <si>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</si>
  <si>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</si>
  <si>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</si>
  <si>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</si>
  <si>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</si>
  <si>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</si>
  <si>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</si>
  <si>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</si>
  <si>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</si>
  <si>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</si>
  <si>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</si>
  <si>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</si>
  <si>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</si>
  <si>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</si>
  <si>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</si>
  <si>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</si>
  <si>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</si>
  <si>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</si>
  <si>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</si>
  <si>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</si>
  <si>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</si>
  <si>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</si>
  <si>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</si>
  <si>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</si>
  <si>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</si>
  <si>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</si>
  <si>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</si>
  <si>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</si>
  <si>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</si>
  <si>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</si>
  <si>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</si>
  <si>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</si>
  <si>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</si>
  <si>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</si>
  <si>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</si>
  <si>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</si>
  <si>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</si>
  <si>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</si>
  <si>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</si>
  <si>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</si>
  <si>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</si>
  <si>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</si>
  <si>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</si>
  <si>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</si>
  <si>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</si>
  <si>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</si>
  <si>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</si>
  <si>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</si>
  <si>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</si>
  <si>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</si>
  <si>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</si>
  <si>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</si>
  <si>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</si>
  <si>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</si>
  <si>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</si>
  <si>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</si>
  <si>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</si>
  <si>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</si>
  <si>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</si>
  <si>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</si>
  <si>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</si>
  <si>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</si>
  <si>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</si>
  <si>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</si>
  <si>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</si>
  <si>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</si>
  <si>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</si>
  <si>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</si>
  <si>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</si>
  <si>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</si>
  <si>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</si>
  <si>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</si>
  <si>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</si>
  <si>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</si>
  <si>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</si>
  <si>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</si>
  <si>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</si>
  <si>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</si>
  <si>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</si>
  <si>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</si>
  <si>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</si>
  <si>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</si>
  <si>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</si>
  <si>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</si>
  <si>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</si>
  <si>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</si>
  <si>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</si>
  <si>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</si>
  <si>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</si>
  <si>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</si>
  <si>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</si>
  <si>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</si>
  <si>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</si>
  <si>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</si>
  <si>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</si>
  <si>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</si>
  <si>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</si>
  <si>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</si>
  <si>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</si>
  <si>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</si>
  <si>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</si>
  <si>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</si>
  <si>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</si>
  <si>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</si>
  <si>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</si>
  <si>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</si>
  <si>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</si>
  <si>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</si>
  <si>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</si>
  <si>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</si>
  <si>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</si>
  <si>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</si>
  <si>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</si>
  <si>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</si>
  <si>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</si>
  <si>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</si>
  <si>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</si>
  <si>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</si>
  <si>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</si>
  <si>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</si>
  <si>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</si>
  <si>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</si>
  <si>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</si>
  <si>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</si>
  <si>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</si>
  <si>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</si>
  <si>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</si>
  <si>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</si>
  <si>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</si>
  <si>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</si>
  <si>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</si>
  <si>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</si>
  <si>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</si>
  <si>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</si>
  <si>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</si>
  <si>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</si>
  <si>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</si>
  <si>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</si>
  <si>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</si>
  <si>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</si>
  <si>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</si>
  <si>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</si>
  <si>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</si>
  <si>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</si>
  <si>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</si>
  <si>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</si>
  <si>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</si>
  <si>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</si>
  <si>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</si>
  <si>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</si>
  <si>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</si>
  <si>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</si>
  <si>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</si>
  <si>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</si>
  <si>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</si>
  <si>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</si>
  <si>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</si>
  <si>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</si>
  <si>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</si>
  <si>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</si>
  <si>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</si>
  <si>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</si>
  <si>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</si>
  <si>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</si>
  <si>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</si>
  <si>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</si>
  <si>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</si>
  <si>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</si>
  <si>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</si>
  <si>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</si>
  <si>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</si>
  <si>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</si>
  <si>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</si>
  <si>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</si>
  <si>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</si>
  <si>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</si>
  <si>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</si>
  <si>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</si>
  <si>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</si>
  <si>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</si>
  <si>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</si>
  <si>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</si>
  <si>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</si>
  <si>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</si>
  <si>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</si>
  <si>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</si>
  <si>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</si>
  <si>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</si>
  <si>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</si>
  <si>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</si>
  <si>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</si>
  <si>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</si>
  <si>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</si>
  <si>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</si>
  <si>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</si>
  <si>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</si>
  <si>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</si>
  <si>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</si>
  <si>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</si>
  <si>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</si>
  <si>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</si>
  <si>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</si>
  <si>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</si>
  <si>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</si>
  <si>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</si>
  <si>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</si>
  <si>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</si>
  <si>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</si>
  <si>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</si>
  <si>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</si>
  <si>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</si>
  <si>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</si>
  <si>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</si>
  <si>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</si>
  <si>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</si>
  <si>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</si>
  <si>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</si>
  <si>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</si>
  <si>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</si>
  <si>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</si>
  <si>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</si>
  <si>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</si>
  <si>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</si>
  <si>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</si>
  <si>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</si>
  <si>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</si>
  <si>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</si>
  <si>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</si>
  <si>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</si>
  <si>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</si>
  <si>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</si>
  <si>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</si>
  <si>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</si>
  <si>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</si>
  <si>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</si>
  <si>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</si>
  <si>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</si>
  <si>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</si>
  <si>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</si>
  <si>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</si>
  <si>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</si>
  <si>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</si>
  <si>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</si>
  <si>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</si>
  <si>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</si>
  <si>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</si>
  <si>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</si>
  <si>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</si>
  <si>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</si>
  <si>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</si>
  <si>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</si>
  <si>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</si>
  <si>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</si>
  <si>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</si>
  <si>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</si>
  <si>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</si>
  <si>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</si>
  <si>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</si>
  <si>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</si>
  <si>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</si>
  <si>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</si>
  <si>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</si>
  <si>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</si>
  <si>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</si>
  <si>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</si>
  <si>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</si>
  <si>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</si>
  <si>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</si>
  <si>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</si>
  <si>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</si>
  <si>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</si>
  <si>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</si>
  <si>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</si>
  <si>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</si>
  <si>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</si>
  <si>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</si>
  <si>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</si>
  <si>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</si>
  <si>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</si>
  <si>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</si>
  <si>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</si>
  <si>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</si>
  <si>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</si>
  <si>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</si>
  <si>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</si>
  <si>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</si>
  <si>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</si>
  <si>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</si>
  <si>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</si>
  <si>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</si>
  <si>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</si>
  <si>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</si>
  <si>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</si>
  <si>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</si>
  <si>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</si>
  <si>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</si>
  <si>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</si>
  <si>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</si>
  <si>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</si>
  <si>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</si>
  <si>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</si>
  <si>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</si>
  <si>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</si>
  <si>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</si>
  <si>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</si>
  <si>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</si>
  <si>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</si>
  <si>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</si>
  <si>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</si>
  <si>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</si>
  <si>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</si>
  <si>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</si>
  <si>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</si>
  <si>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</si>
  <si>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</si>
  <si>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</si>
  <si>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</si>
  <si>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</si>
  <si>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</si>
  <si>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</si>
  <si>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</si>
  <si>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</si>
  <si>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</si>
  <si>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</si>
  <si>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</si>
  <si>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</si>
  <si>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</si>
  <si>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</si>
  <si>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</si>
  <si>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</si>
  <si>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</si>
  <si>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</si>
  <si>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</si>
  <si>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</si>
  <si>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</si>
  <si>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</si>
  <si>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</si>
  <si>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</si>
  <si>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</si>
  <si>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</si>
  <si>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</si>
  <si>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</si>
  <si>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</si>
  <si>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</si>
  <si>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</si>
  <si>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</si>
  <si>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</si>
  <si>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</si>
  <si>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</si>
  <si>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</si>
  <si>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</si>
  <si>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</si>
  <si>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</si>
  <si>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</si>
  <si>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</si>
  <si>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</si>
  <si>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</si>
  <si>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</si>
  <si>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</si>
  <si>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</si>
  <si>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</si>
  <si>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</si>
  <si>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</si>
  <si>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</si>
  <si>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</si>
  <si>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</si>
  <si>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</si>
  <si>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</si>
  <si>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</si>
  <si>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</si>
  <si>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</si>
  <si>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</si>
  <si>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</si>
  <si>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</si>
  <si>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</si>
  <si>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</si>
  <si>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</si>
  <si>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</si>
  <si>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</si>
  <si>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</si>
  <si>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</si>
  <si>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</si>
  <si>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</si>
  <si>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</si>
  <si>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</si>
  <si>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</si>
  <si>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</si>
  <si>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</si>
  <si>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</si>
  <si>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</si>
  <si>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</si>
  <si>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</si>
  <si>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</si>
  <si>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</si>
  <si>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</si>
  <si>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</si>
  <si>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</si>
  <si>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</si>
  <si>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</si>
  <si>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</si>
  <si>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</si>
  <si>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</si>
  <si>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</si>
  <si>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</si>
  <si>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</si>
  <si>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</si>
  <si>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</si>
  <si>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</si>
  <si>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</si>
  <si>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</si>
  <si>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</si>
  <si>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</si>
  <si>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</si>
  <si>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</si>
  <si>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</si>
  <si>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</si>
  <si>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</si>
  <si>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</si>
  <si>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</si>
  <si>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</si>
  <si>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</si>
  <si>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</si>
  <si>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</si>
  <si>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</si>
  <si>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</si>
  <si>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</si>
  <si>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</si>
  <si>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</si>
  <si>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</si>
  <si>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</si>
  <si>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</si>
  <si>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</si>
  <si>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</si>
  <si>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</si>
  <si>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</si>
  <si>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</si>
  <si>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</si>
  <si>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</si>
  <si>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</si>
  <si>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</si>
  <si>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</si>
  <si>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</si>
  <si>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</si>
  <si>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</si>
  <si>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</si>
  <si>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</si>
  <si>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</si>
  <si>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</si>
  <si>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</si>
  <si>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</si>
  <si>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</si>
  <si>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</si>
  <si>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</si>
  <si>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</si>
  <si>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</si>
  <si>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</si>
  <si>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</si>
  <si>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</si>
  <si>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</si>
  <si>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</si>
  <si>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</si>
  <si>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</si>
  <si>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</si>
  <si>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</si>
  <si>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</si>
  <si>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</si>
  <si>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</si>
  <si>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</si>
  <si>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</si>
  <si>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</si>
  <si>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</si>
  <si>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</si>
  <si>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</si>
  <si>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</si>
  <si>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</si>
  <si>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</si>
  <si>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</si>
  <si>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</si>
  <si>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</si>
  <si>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</si>
  <si>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</si>
  <si>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</si>
  <si>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</si>
  <si>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</si>
  <si>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</si>
  <si>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</si>
  <si>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</si>
  <si>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</si>
  <si>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</si>
  <si>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</si>
  <si>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</si>
  <si>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</si>
  <si>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</si>
  <si>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</si>
  <si>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</si>
  <si>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</si>
  <si>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</si>
  <si>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</si>
  <si>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</si>
  <si>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</si>
  <si>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</si>
  <si>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</si>
  <si>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</si>
  <si>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</si>
  <si>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</si>
  <si>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</si>
  <si>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</si>
  <si>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</si>
  <si>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</si>
  <si>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</si>
  <si>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</si>
  <si>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</si>
  <si>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</si>
  <si>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</si>
  <si>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</si>
  <si>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</si>
  <si>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</si>
  <si>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</si>
  <si>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</si>
  <si>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</si>
  <si>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</si>
  <si>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</si>
  <si>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</si>
  <si>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</si>
  <si>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</si>
  <si>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</si>
  <si>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</si>
  <si>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</si>
  <si>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</si>
  <si>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</si>
  <si>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</si>
  <si>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</si>
  <si>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</si>
  <si>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</si>
  <si>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</si>
  <si>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</si>
  <si>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</si>
  <si>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</si>
  <si>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</si>
  <si>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</si>
  <si>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</si>
  <si>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</si>
  <si>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</si>
  <si>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</si>
  <si>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</si>
  <si>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</si>
  <si>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</si>
  <si>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</si>
  <si>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</si>
  <si>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</si>
  <si>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</si>
  <si>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</si>
  <si>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</si>
  <si>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</si>
  <si>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</si>
  <si>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</si>
  <si>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</si>
  <si>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</si>
  <si>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</si>
  <si>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</si>
  <si>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</si>
  <si>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</si>
  <si>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</si>
  <si>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</si>
  <si>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</si>
  <si>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</si>
  <si>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</si>
  <si>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</si>
  <si>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</si>
  <si>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</si>
  <si>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</si>
  <si>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</si>
  <si>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</si>
  <si>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</si>
  <si>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</si>
  <si>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</si>
  <si>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</si>
  <si>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</si>
  <si>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</si>
  <si>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</si>
  <si>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</si>
  <si>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</si>
  <si>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</si>
  <si>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</si>
  <si>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</si>
  <si>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</si>
  <si>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</si>
  <si>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</si>
  <si>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</si>
  <si>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</si>
  <si>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</si>
  <si>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</si>
  <si>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</si>
  <si>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</si>
  <si>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</si>
  <si>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</si>
  <si>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</si>
  <si>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</si>
  <si>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</si>
  <si>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</si>
  <si>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</si>
  <si>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</si>
  <si>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</si>
  <si>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</si>
  <si>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</si>
  <si>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</si>
  <si>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</si>
  <si>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</si>
  <si>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</si>
  <si>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</si>
  <si>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</si>
  <si>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</si>
  <si>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</si>
  <si>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</si>
  <si>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</si>
  <si>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</si>
  <si>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</si>
  <si>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</si>
  <si>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</si>
  <si>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</si>
  <si>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</si>
  <si>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</si>
  <si>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</si>
  <si>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</si>
  <si>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</si>
  <si>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</si>
  <si>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</si>
  <si>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</si>
  <si>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</si>
  <si>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</si>
  <si>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</si>
  <si>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</si>
  <si>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</si>
  <si>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</si>
  <si>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</si>
  <si>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</si>
  <si>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</si>
  <si>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</si>
  <si>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</si>
  <si>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</si>
  <si>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</si>
  <si>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</si>
  <si>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</si>
  <si>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</si>
  <si>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</si>
  <si>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</si>
  <si>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</si>
  <si>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</si>
  <si>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</si>
  <si>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</si>
  <si>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</si>
  <si>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</si>
  <si>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</si>
  <si>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</si>
  <si>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</si>
  <si>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</si>
  <si>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</si>
  <si>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</si>
  <si>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</si>
  <si>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</si>
  <si>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</si>
  <si>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</si>
  <si>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</si>
  <si>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</si>
  <si>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</si>
  <si>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</si>
  <si>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</si>
  <si>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</si>
  <si>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</si>
  <si>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</si>
  <si>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</si>
  <si>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</si>
  <si>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</si>
  <si>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</si>
  <si>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</si>
  <si>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</si>
  <si>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</si>
  <si>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</si>
  <si>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</si>
  <si>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</si>
  <si>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</si>
  <si>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</si>
  <si>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</si>
  <si>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</si>
  <si>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</si>
  <si>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</si>
  <si>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</si>
  <si>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</si>
  <si>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</si>
  <si>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</si>
  <si>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</si>
  <si>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</si>
  <si>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</si>
  <si>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</si>
  <si>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</si>
  <si>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</si>
  <si>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</si>
  <si>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</si>
  <si>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</si>
  <si>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</si>
  <si>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</si>
  <si>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</si>
  <si>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</si>
  <si>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</si>
  <si>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</si>
  <si>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</si>
  <si>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</si>
  <si>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</si>
  <si>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</si>
  <si>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</si>
  <si>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</si>
  <si>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</si>
  <si>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</si>
  <si>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</si>
  <si>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</si>
  <si>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</si>
  <si>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</si>
  <si>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</si>
  <si>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</si>
  <si>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</si>
  <si>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</si>
  <si>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</si>
  <si>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</si>
  <si>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</si>
  <si>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</si>
  <si>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</si>
  <si>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</si>
  <si>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</si>
  <si>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</si>
  <si>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</si>
  <si>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</si>
  <si>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</si>
  <si>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</si>
  <si>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</si>
  <si>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</si>
  <si>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</si>
  <si>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</si>
  <si>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</si>
  <si>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</si>
  <si>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</si>
  <si>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</si>
  <si>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</si>
  <si>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</si>
  <si>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</si>
  <si>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</si>
  <si>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</si>
  <si>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</si>
  <si>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</si>
  <si>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</si>
  <si>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</si>
  <si>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</si>
  <si>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</si>
  <si>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</si>
  <si>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</si>
  <si>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</si>
  <si>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</si>
  <si>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</si>
  <si>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</si>
  <si>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</si>
  <si>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</si>
  <si>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</si>
  <si>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</si>
  <si>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</si>
  <si>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</si>
  <si>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</si>
  <si>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</si>
  <si>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</si>
  <si>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</si>
  <si>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</si>
  <si>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</si>
  <si>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</si>
  <si>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</si>
  <si>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</si>
  <si>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</si>
  <si>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</si>
  <si>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</si>
  <si>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</si>
  <si>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</si>
  <si>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</si>
  <si>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</si>
  <si>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</si>
  <si>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</si>
  <si>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</si>
  <si>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</si>
  <si>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</si>
  <si>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</si>
  <si>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</si>
  <si>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</si>
  <si>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</si>
  <si>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</si>
  <si>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</si>
  <si>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</si>
  <si>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</si>
  <si>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</si>
  <si>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</si>
  <si>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</si>
  <si>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</si>
  <si>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</si>
  <si>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</si>
  <si>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</si>
  <si>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</si>
  <si>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</si>
  <si>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</si>
  <si>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</si>
  <si>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</si>
  <si>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</si>
  <si>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</si>
  <si>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</si>
  <si>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</si>
  <si>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</si>
  <si>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</si>
  <si>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</si>
  <si>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</si>
  <si>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</si>
  <si>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</si>
  <si>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</si>
  <si>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</si>
  <si>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</si>
  <si>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</si>
  <si>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</si>
  <si>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</si>
  <si>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</si>
  <si>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</si>
  <si>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</si>
  <si>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</si>
  <si>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</si>
  <si>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</si>
  <si>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</si>
  <si>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</si>
  <si>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</si>
  <si>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</si>
  <si>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</si>
  <si>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</si>
  <si>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</si>
  <si>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</si>
  <si>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</si>
  <si>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</si>
  <si>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</si>
  <si>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</si>
  <si>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</si>
  <si>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</si>
  <si>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</si>
  <si>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</si>
  <si>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</si>
  <si>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</si>
  <si>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</si>
  <si>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</si>
  <si>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</si>
  <si>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</si>
  <si>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</si>
  <si>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</si>
  <si>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</si>
  <si>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</si>
  <si>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</si>
  <si>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</si>
  <si>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</si>
  <si>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</si>
  <si>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</si>
  <si>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</si>
  <si>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</si>
  <si>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</si>
  <si>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</si>
  <si>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</si>
  <si>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</si>
  <si>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</si>
  <si>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</si>
  <si>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</si>
  <si>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</si>
  <si>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</si>
  <si>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</si>
  <si>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</si>
  <si>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</si>
  <si>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</si>
  <si>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</si>
  <si>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</si>
  <si>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</si>
  <si>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</si>
  <si>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</si>
  <si>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</si>
  <si>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</si>
  <si>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</si>
  <si>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</si>
  <si>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</si>
  <si>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</si>
  <si>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</si>
  <si>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</si>
  <si>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</si>
  <si>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</si>
  <si>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</si>
  <si>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</si>
  <si>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</si>
  <si>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</si>
  <si>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</si>
  <si>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</si>
  <si>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</si>
  <si>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</si>
  <si>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</si>
  <si>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</si>
  <si>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</si>
  <si>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</si>
  <si>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</si>
  <si>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</si>
  <si>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</si>
  <si>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</si>
  <si>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</si>
  <si>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</si>
  <si>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</si>
  <si>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</si>
  <si>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</si>
  <si>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</si>
  <si>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</si>
  <si>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</si>
  <si>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</si>
  <si>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</si>
  <si>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</si>
  <si>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</si>
  <si>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</si>
  <si>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</si>
  <si>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</si>
  <si>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</si>
  <si>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</si>
  <si>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</si>
  <si>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</si>
  <si>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</si>
  <si>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</si>
  <si>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</si>
  <si>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</si>
  <si>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</si>
  <si>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</si>
  <si>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</si>
  <si>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</si>
  <si>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</si>
  <si>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</si>
  <si>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</si>
  <si>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</si>
  <si>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</si>
  <si>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</si>
  <si>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</si>
  <si>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</si>
  <si>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</si>
  <si>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</si>
  <si>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</si>
  <si>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</si>
  <si>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</si>
  <si>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</si>
  <si>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</si>
  <si>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</si>
  <si>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</si>
  <si>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</si>
  <si>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</si>
  <si>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</si>
  <si>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</si>
  <si>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</si>
  <si>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</si>
  <si>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</si>
  <si>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</si>
  <si>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</si>
  <si>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</si>
  <si>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</si>
  <si>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</si>
  <si>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</si>
  <si>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</si>
  <si>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</si>
  <si>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</si>
  <si>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</si>
  <si>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</si>
  <si>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</si>
  <si>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</si>
  <si>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</si>
  <si>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</si>
  <si>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</si>
  <si>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</si>
  <si>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</si>
  <si>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</si>
  <si>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</si>
  <si>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</si>
  <si>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</si>
  <si>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</si>
  <si>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</si>
  <si>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</si>
  <si>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</si>
  <si>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</si>
  <si>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</si>
  <si>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</si>
  <si>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</si>
  <si>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</si>
  <si>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</si>
  <si>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</si>
  <si>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</si>
  <si>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</si>
  <si>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</si>
  <si>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</si>
  <si>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</si>
  <si>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</si>
  <si>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</si>
  <si>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</si>
  <si>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</si>
  <si>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</si>
  <si>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</si>
  <si>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</si>
  <si>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</si>
  <si>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</si>
  <si>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</si>
  <si>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</si>
  <si>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</si>
  <si>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</si>
  <si>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</si>
  <si>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</si>
  <si>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</si>
  <si>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</si>
  <si>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</si>
  <si>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</si>
  <si>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</si>
  <si>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</si>
  <si>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</si>
  <si>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</si>
  <si>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</si>
  <si>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</si>
  <si>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</si>
  <si>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</si>
  <si>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</si>
  <si>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</si>
  <si>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</si>
  <si>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</si>
  <si>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</si>
  <si>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</si>
  <si>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</si>
  <si>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</si>
  <si>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</si>
  <si>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</si>
  <si>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</si>
  <si>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</si>
  <si>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</si>
  <si>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</si>
  <si>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</si>
  <si>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</si>
  <si>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</si>
  <si>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</si>
  <si>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</si>
  <si>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</si>
  <si>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</si>
  <si>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</si>
  <si>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</si>
  <si>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</si>
  <si>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</si>
  <si>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</si>
  <si>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</si>
  <si>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</si>
  <si>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</si>
  <si>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</si>
  <si>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</si>
  <si>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</si>
  <si>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</si>
  <si>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</si>
  <si>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</si>
  <si>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</si>
  <si>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</si>
  <si>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</si>
  <si>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</si>
  <si>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</si>
  <si>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</si>
  <si>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</si>
  <si>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</si>
  <si>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</si>
  <si>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</si>
  <si>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</si>
  <si>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</si>
  <si>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</si>
  <si>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</si>
  <si>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</si>
  <si>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</si>
  <si>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</si>
  <si>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</si>
  <si>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</si>
  <si>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</si>
  <si>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</si>
  <si>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</si>
  <si>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</si>
  <si>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</si>
  <si>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</si>
  <si>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</si>
  <si>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</si>
  <si>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</si>
  <si>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</si>
  <si>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</si>
  <si>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</si>
  <si>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</si>
  <si>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</si>
  <si>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</si>
  <si>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</si>
  <si>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</si>
  <si>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</si>
  <si>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</si>
  <si>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</si>
  <si>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</si>
  <si>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</si>
  <si>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</si>
  <si>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</si>
  <si>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</si>
  <si>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</si>
  <si>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</si>
  <si>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</si>
  <si>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</si>
  <si>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</si>
  <si>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</si>
  <si>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</si>
  <si>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</si>
  <si>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</si>
  <si>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</si>
  <si>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</si>
  <si>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</si>
  <si>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</si>
  <si>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</si>
  <si>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</si>
  <si>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</si>
  <si>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</si>
  <si>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</si>
  <si>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</si>
  <si>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</si>
  <si>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</si>
  <si>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</si>
  <si>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</si>
  <si>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</si>
  <si>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</si>
  <si>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</si>
  <si>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</si>
  <si>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</si>
  <si>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</si>
  <si>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</si>
  <si>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</si>
  <si>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</si>
  <si>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</si>
  <si>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</si>
  <si>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</si>
  <si>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</si>
  <si>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</si>
  <si>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</si>
  <si>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</si>
  <si>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</si>
  <si>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</si>
  <si>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</si>
  <si>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</si>
  <si>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</si>
  <si>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</si>
  <si>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</si>
  <si>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</si>
  <si>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</si>
  <si>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</si>
  <si>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</si>
  <si>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</si>
  <si>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</si>
  <si>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</si>
  <si>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</si>
  <si>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</si>
  <si>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</si>
  <si>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</si>
  <si>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</si>
  <si>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</si>
  <si>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</si>
  <si>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</si>
  <si>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</si>
  <si>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</si>
  <si>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</si>
  <si>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</si>
  <si>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</si>
  <si>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</si>
  <si>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</si>
  <si>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</si>
  <si>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</si>
  <si>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</si>
  <si>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</si>
  <si>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</si>
  <si>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</si>
  <si>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</si>
  <si>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</si>
  <si>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</si>
  <si>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</si>
  <si>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</si>
  <si>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</si>
  <si>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</si>
  <si>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</si>
  <si>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</si>
  <si>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</si>
  <si>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</si>
  <si>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</si>
  <si>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</si>
  <si>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</si>
  <si>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</si>
  <si>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</si>
  <si>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</si>
  <si>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</si>
  <si>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</si>
  <si>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</si>
  <si>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</si>
  <si>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</si>
  <si>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</si>
  <si>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</si>
  <si>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</si>
  <si>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</si>
  <si>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</si>
  <si>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</si>
  <si>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</si>
  <si>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</si>
  <si>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</si>
  <si>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</si>
  <si>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</si>
  <si>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</si>
  <si>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</si>
  <si>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</si>
  <si>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</si>
  <si>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</si>
  <si>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</si>
  <si>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</si>
  <si>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</si>
  <si>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</si>
  <si>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</si>
  <si>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</si>
  <si>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</si>
  <si>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</si>
  <si>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</si>
  <si>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</si>
  <si>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</si>
  <si>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</si>
  <si>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</si>
  <si>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</si>
  <si>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</si>
  <si>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</si>
  <si>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</si>
  <si>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</si>
  <si>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</si>
  <si>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</si>
  <si>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</si>
  <si>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</si>
  <si>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</si>
  <si>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</si>
  <si>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</si>
  <si>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</si>
  <si>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</si>
  <si>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</si>
  <si>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</si>
  <si>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</si>
  <si>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</si>
  <si>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</si>
  <si>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</si>
  <si>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</si>
  <si>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</si>
  <si>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</si>
  <si>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</si>
  <si>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</si>
  <si>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</si>
  <si>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</si>
  <si>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</si>
  <si>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</si>
  <si>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</si>
  <si>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</si>
  <si>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</si>
  <si>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</si>
  <si>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</si>
  <si>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</si>
  <si>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</si>
  <si>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</si>
  <si>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</si>
  <si>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</si>
  <si>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</si>
  <si>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</si>
  <si>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</si>
  <si>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</si>
  <si>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</si>
  <si>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</si>
  <si>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</si>
  <si>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</si>
  <si>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</si>
  <si>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</si>
  <si>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</si>
  <si>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</si>
  <si>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</si>
  <si>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</si>
  <si>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</si>
  <si>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</si>
  <si>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</si>
  <si>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</si>
  <si>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</si>
  <si>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</si>
  <si>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</si>
  <si>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</si>
  <si>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</si>
  <si>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</si>
  <si>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</si>
  <si>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</si>
  <si>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</si>
  <si>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</si>
  <si>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</si>
  <si>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</si>
  <si>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</si>
  <si>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</si>
  <si>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</si>
  <si>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</si>
  <si>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</si>
  <si>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</si>
  <si>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</si>
  <si>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</si>
  <si>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</si>
  <si>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</si>
  <si>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</si>
  <si>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</si>
  <si>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</si>
  <si>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</si>
  <si>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</si>
  <si>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</si>
  <si>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</si>
  <si>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</si>
  <si>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</si>
  <si>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</si>
  <si>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</si>
  <si>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</si>
  <si>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</si>
  <si>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</si>
  <si>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</si>
  <si>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</si>
  <si>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</si>
  <si>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</si>
  <si>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</si>
  <si>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</si>
  <si>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</si>
  <si>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</si>
  <si>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</si>
  <si>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</si>
  <si>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</si>
  <si>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</si>
  <si>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</si>
  <si>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</si>
  <si>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</si>
  <si>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</si>
  <si>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</si>
  <si>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</si>
  <si>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</si>
  <si>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</si>
  <si>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</si>
  <si>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</si>
  <si>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</si>
  <si>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</si>
  <si>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</si>
  <si>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</si>
  <si>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</si>
  <si>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</si>
  <si>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</si>
  <si>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</si>
  <si>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</si>
  <si>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</si>
  <si>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</si>
  <si>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</si>
  <si>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</si>
  <si>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</si>
  <si>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</si>
  <si>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</si>
  <si>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</si>
  <si>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</si>
  <si>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</si>
  <si>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</si>
  <si>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</si>
  <si>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</si>
  <si>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</si>
  <si>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</si>
  <si>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</si>
  <si>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</si>
  <si>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</si>
  <si>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</si>
  <si>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</si>
  <si>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</si>
  <si>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</si>
  <si>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</si>
  <si>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</si>
  <si>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</si>
  <si>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</si>
  <si>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</si>
  <si>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</si>
  <si>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</si>
  <si>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</si>
  <si>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</si>
  <si>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</si>
  <si>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</si>
  <si>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</si>
  <si>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</si>
  <si>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</si>
  <si>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</si>
  <si>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</si>
  <si>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</si>
  <si>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</si>
  <si>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</si>
  <si>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</si>
  <si>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</si>
  <si>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</si>
  <si>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</si>
  <si>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</si>
  <si>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</si>
  <si>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</si>
  <si>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</si>
  <si>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</si>
  <si>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</si>
  <si>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</si>
  <si>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</si>
  <si>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</si>
  <si>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</si>
  <si>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</si>
  <si>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</si>
  <si>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</si>
  <si>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</si>
  <si>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</si>
  <si>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</si>
  <si>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</si>
  <si>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</si>
  <si>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</si>
  <si>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</si>
  <si>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</si>
  <si>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</si>
  <si>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</si>
  <si>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</si>
  <si>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</si>
  <si>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</si>
  <si>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</si>
  <si>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</si>
  <si>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</si>
  <si>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</si>
  <si>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</si>
  <si>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</si>
  <si>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</si>
  <si>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</si>
  <si>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</si>
  <si>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</si>
  <si>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</si>
  <si>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</si>
  <si>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</si>
  <si>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</si>
  <si>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</si>
  <si>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</si>
  <si>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</si>
  <si>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</si>
  <si>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</si>
  <si>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</si>
  <si>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</si>
  <si>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</si>
  <si>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</si>
  <si>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</si>
  <si>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</si>
  <si>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</si>
  <si>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</si>
  <si>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</si>
  <si>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</si>
  <si>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</si>
  <si>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</si>
  <si>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</si>
  <si>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</si>
  <si>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</si>
  <si>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</si>
  <si>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</si>
  <si>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</si>
  <si>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</si>
  <si>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</si>
  <si>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</si>
  <si>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</si>
  <si>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</si>
  <si>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</si>
  <si>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</si>
  <si>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</si>
  <si>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</si>
  <si>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</si>
  <si>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</si>
  <si>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</si>
  <si>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</si>
  <si>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</si>
  <si>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</si>
  <si>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</si>
  <si>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</si>
  <si>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</si>
  <si>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</si>
  <si>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</si>
  <si>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</si>
  <si>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</si>
  <si>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</si>
  <si>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</si>
  <si>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</si>
  <si>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</si>
  <si>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</si>
  <si>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</si>
  <si>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</si>
  <si>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</si>
  <si>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</si>
  <si>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</si>
  <si>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</si>
  <si>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</si>
  <si>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</si>
  <si>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</si>
  <si>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</si>
  <si>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</si>
  <si>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</si>
  <si>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</si>
  <si>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</si>
  <si>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</si>
  <si>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</si>
  <si>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</si>
  <si>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</si>
  <si>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</si>
  <si>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</si>
  <si>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</si>
  <si>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</si>
  <si>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</si>
  <si>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</si>
  <si>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</si>
  <si>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</si>
  <si>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</si>
  <si>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</si>
  <si>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</si>
  <si>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</si>
  <si>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</si>
  <si>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</si>
  <si>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</si>
  <si>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</si>
  <si>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</si>
  <si>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</si>
  <si>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</si>
  <si>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</si>
  <si>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</si>
  <si>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</si>
  <si>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</si>
  <si>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</si>
  <si>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</si>
  <si>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</si>
  <si>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</si>
  <si>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</si>
  <si>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</si>
  <si>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</si>
  <si>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</si>
  <si>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</si>
  <si>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</si>
  <si>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</si>
  <si>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</si>
  <si>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</si>
  <si>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</si>
  <si>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</si>
  <si>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</si>
  <si>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</si>
  <si>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</si>
  <si>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</si>
  <si>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</si>
  <si>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</si>
  <si>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</si>
  <si>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</si>
  <si>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</si>
  <si>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</si>
  <si>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</si>
  <si>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</si>
  <si>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</si>
  <si>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</si>
  <si>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</si>
  <si>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</si>
  <si>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</si>
  <si>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</si>
  <si>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</si>
  <si>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</si>
  <si>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</si>
  <si>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</si>
  <si>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</si>
  <si>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</si>
  <si>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</si>
  <si>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</si>
  <si>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</si>
  <si>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</si>
  <si>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</si>
  <si>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</si>
  <si>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</si>
  <si>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</si>
  <si>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</si>
  <si>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</si>
  <si>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</si>
  <si>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</si>
  <si>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</si>
  <si>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</si>
  <si>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</si>
  <si>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</si>
  <si>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</si>
  <si>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</si>
  <si>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</si>
  <si>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</si>
  <si>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</si>
  <si>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</si>
  <si>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</si>
  <si>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</si>
  <si>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</si>
  <si>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</si>
  <si>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</si>
  <si>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</si>
  <si>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</si>
  <si>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</si>
  <si>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</si>
  <si>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</si>
  <si>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</si>
  <si>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</si>
  <si>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</si>
  <si>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</si>
  <si>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</si>
  <si>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</si>
  <si>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</si>
  <si>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</si>
  <si>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</si>
  <si>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</si>
  <si>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</si>
  <si>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</si>
  <si>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</si>
  <si>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</si>
  <si>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</si>
  <si>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</si>
  <si>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</si>
  <si>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</si>
  <si>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</si>
  <si>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</si>
  <si>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</si>
  <si>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</si>
  <si>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</si>
  <si>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</si>
  <si>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</si>
  <si>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</si>
  <si>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</si>
  <si>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</si>
  <si>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</si>
  <si>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</si>
  <si>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</si>
  <si>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</si>
  <si>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</si>
  <si>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</si>
  <si>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</si>
  <si>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</si>
  <si>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</si>
  <si>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</si>
  <si>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</si>
  <si>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</si>
  <si>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</si>
  <si>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</si>
  <si>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</si>
  <si>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</si>
  <si>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</si>
  <si>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</si>
  <si>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</si>
  <si>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</si>
  <si>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</si>
  <si>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</si>
  <si>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</si>
  <si>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</si>
  <si>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</si>
  <si>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</si>
  <si>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</si>
  <si>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</si>
  <si>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</si>
  <si>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</si>
  <si>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</si>
  <si>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</si>
  <si>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</si>
  <si>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</si>
  <si>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</si>
  <si>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</si>
  <si>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</si>
  <si>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</si>
  <si>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</si>
  <si>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</si>
  <si>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</si>
  <si>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</si>
  <si>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</si>
  <si>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</si>
  <si>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</si>
  <si>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</si>
  <si>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</si>
  <si>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</si>
  <si>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</si>
  <si>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</si>
  <si>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</si>
  <si>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</si>
  <si>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</si>
  <si>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</si>
  <si>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</si>
  <si>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</si>
  <si>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</si>
  <si>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</si>
  <si>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</si>
  <si>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</si>
  <si>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</si>
  <si>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</si>
  <si>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</si>
  <si>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</si>
  <si>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</si>
  <si>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</si>
  <si>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</si>
  <si>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</si>
  <si>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</si>
  <si>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</si>
  <si>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</si>
  <si>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</si>
  <si>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</si>
  <si>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</si>
  <si>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</si>
  <si>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</si>
  <si>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</si>
  <si>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</si>
  <si>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</si>
  <si>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</si>
  <si>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</si>
  <si>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</si>
  <si>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</si>
  <si>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</si>
  <si>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</si>
  <si>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</si>
  <si>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</si>
  <si>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</si>
  <si>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</si>
  <si>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</si>
  <si>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</si>
  <si>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</si>
  <si>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</si>
  <si>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</si>
  <si>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</si>
  <si>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</si>
  <si>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</si>
  <si>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</si>
  <si>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</si>
  <si>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</si>
  <si>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</si>
  <si>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</si>
  <si>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</si>
  <si>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</si>
  <si>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</si>
  <si>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</si>
  <si>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</si>
  <si>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</si>
  <si>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</si>
  <si>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</si>
  <si>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</si>
  <si>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</si>
  <si>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</si>
  <si>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</si>
  <si>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</si>
  <si>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</si>
  <si>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</si>
  <si>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</si>
  <si>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</si>
  <si>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</si>
  <si>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</si>
  <si>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</si>
  <si>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</si>
  <si>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</si>
  <si>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</si>
  <si>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</si>
  <si>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</si>
  <si>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</si>
  <si>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</si>
  <si>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</si>
  <si>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</si>
  <si>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</si>
  <si>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</si>
  <si>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</si>
  <si>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</si>
  <si>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</si>
  <si>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</si>
  <si>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</si>
  <si>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</si>
  <si>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</si>
  <si>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</si>
  <si>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</si>
  <si>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</si>
  <si>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</si>
  <si>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</si>
  <si>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</si>
  <si>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</si>
  <si>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</si>
  <si>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</si>
  <si>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</si>
  <si>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</si>
  <si>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</si>
  <si>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</si>
  <si>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</si>
  <si>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</si>
  <si>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</si>
  <si>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</si>
  <si>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</si>
  <si>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</si>
  <si>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</si>
  <si>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</si>
  <si>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</si>
  <si>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</si>
  <si>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</si>
  <si>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</si>
  <si>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</si>
  <si>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</si>
  <si>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</si>
  <si>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</si>
  <si>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</si>
  <si>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</si>
  <si>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</si>
  <si>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</si>
  <si>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</si>
  <si>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</si>
  <si>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</si>
  <si>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</si>
  <si>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</si>
  <si>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</si>
  <si>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</si>
  <si>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</si>
  <si>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</si>
  <si>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</si>
  <si>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</si>
  <si>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</si>
  <si>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</si>
  <si>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</si>
  <si>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</si>
  <si>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</si>
  <si>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</si>
  <si>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</si>
  <si>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</si>
  <si>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</si>
  <si>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</si>
  <si>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</si>
  <si>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</si>
  <si>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</si>
  <si>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</si>
  <si>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</si>
  <si>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</si>
  <si>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</si>
  <si>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</si>
  <si>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</si>
  <si>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</si>
  <si>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</si>
  <si>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</si>
  <si>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</si>
  <si>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</si>
  <si>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</si>
  <si>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</si>
  <si>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</si>
  <si>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</si>
  <si>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</si>
  <si>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</si>
  <si>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</si>
  <si>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</si>
  <si>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</si>
  <si>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</si>
  <si>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</si>
  <si>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</si>
  <si>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</si>
  <si>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</si>
  <si>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</si>
  <si>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</si>
  <si>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</si>
  <si>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</si>
  <si>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</si>
  <si>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</si>
  <si>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</si>
  <si>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</si>
  <si>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</si>
  <si>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</si>
  <si>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</si>
  <si>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</si>
  <si>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</si>
  <si>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</si>
  <si>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</si>
  <si>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</si>
  <si>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</si>
  <si>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</si>
  <si>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</si>
  <si>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</si>
  <si>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</si>
  <si>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</si>
  <si>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</si>
  <si>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</si>
  <si>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</si>
  <si>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</si>
  <si>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</si>
  <si>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</si>
  <si>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</si>
  <si>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</si>
  <si>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</si>
  <si>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</si>
  <si>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</si>
  <si>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</si>
  <si>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</si>
  <si>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</si>
  <si>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</si>
  <si>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</si>
  <si>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</si>
  <si>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</si>
  <si>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</si>
  <si>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</si>
  <si>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</si>
  <si>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</si>
  <si>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</si>
  <si>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</si>
  <si>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</si>
  <si>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</si>
  <si>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</si>
  <si>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</si>
  <si>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</si>
  <si>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</si>
  <si>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</si>
  <si>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</si>
  <si>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</si>
  <si>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</si>
  <si>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</si>
  <si>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</si>
  <si>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</si>
  <si>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</si>
  <si>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</si>
  <si>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</si>
  <si>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</si>
  <si>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</si>
  <si>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</si>
  <si>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</si>
  <si>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</si>
  <si>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</si>
  <si>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</si>
  <si>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</si>
  <si>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</si>
  <si>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</si>
  <si>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</si>
  <si>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</si>
  <si>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</si>
  <si>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</si>
  <si>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</si>
  <si>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</si>
  <si>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</si>
  <si>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</si>
  <si>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</si>
  <si>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</si>
  <si>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</si>
  <si>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</si>
  <si>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</si>
  <si>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</si>
  <si>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</si>
  <si>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</si>
  <si>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</si>
  <si>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</si>
  <si>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</si>
  <si>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</si>
  <si>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</si>
  <si>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</si>
  <si>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</si>
  <si>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</si>
  <si>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</si>
  <si>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</si>
  <si>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</si>
  <si>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</si>
  <si>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</si>
  <si>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</si>
  <si>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</si>
  <si>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</si>
  <si>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</si>
  <si>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</si>
  <si>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</si>
  <si>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</si>
  <si>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</si>
  <si>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</si>
  <si>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</si>
  <si>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</si>
  <si>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</si>
  <si>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</si>
  <si>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</si>
  <si>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</si>
  <si>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</si>
  <si>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</si>
  <si>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</si>
  <si>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</si>
  <si>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</si>
  <si>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</si>
  <si>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</si>
  <si>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</si>
  <si>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</si>
  <si>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</si>
  <si>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</si>
  <si>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</si>
  <si>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</si>
  <si>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</si>
  <si>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</si>
  <si>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</si>
  <si>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</si>
  <si>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</si>
  <si>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</si>
  <si>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</si>
  <si>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</si>
  <si>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</si>
  <si>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</si>
  <si>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</si>
  <si>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</si>
  <si>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</si>
  <si>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</si>
  <si>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</si>
  <si>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</si>
  <si>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</si>
  <si>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</si>
  <si>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</si>
  <si>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</si>
  <si>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</si>
  <si>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</si>
  <si>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</si>
  <si>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</si>
  <si>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</si>
  <si>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</si>
  <si>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</si>
  <si>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</si>
  <si>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</si>
  <si>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</si>
  <si>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</si>
  <si>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</si>
  <si>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</si>
  <si>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</si>
  <si>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</si>
  <si>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</si>
  <si>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</si>
  <si>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</si>
  <si>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</si>
  <si>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</si>
  <si>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</si>
  <si>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</si>
  <si>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</si>
  <si>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</si>
  <si>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</si>
  <si>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</si>
  <si>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</si>
  <si>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</si>
  <si>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</si>
  <si>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</si>
  <si>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</si>
  <si>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</si>
  <si>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</si>
  <si>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</si>
  <si>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</si>
  <si>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</si>
  <si>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</si>
  <si>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</si>
  <si>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</si>
  <si>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</si>
  <si>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</si>
  <si>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</si>
  <si>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</si>
  <si>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</si>
  <si>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</si>
  <si>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</si>
  <si>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</si>
  <si>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</si>
  <si>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</si>
  <si>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</si>
  <si>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</si>
  <si>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</si>
  <si>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</si>
  <si>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</si>
  <si>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</si>
  <si>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</si>
  <si>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</si>
  <si>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</si>
  <si>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</si>
  <si>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</si>
  <si>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</si>
  <si>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</si>
  <si>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</si>
  <si>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</si>
  <si>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</si>
  <si>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</si>
  <si>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</si>
  <si>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</si>
  <si>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</si>
  <si>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</si>
  <si>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</si>
  <si>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</si>
  <si>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</si>
  <si>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</si>
  <si>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</si>
  <si>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</si>
  <si>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</si>
  <si>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</si>
  <si>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</si>
  <si>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</si>
  <si>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</si>
  <si>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</si>
  <si>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</si>
  <si>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</si>
  <si>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</si>
  <si>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</si>
  <si>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</si>
  <si>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</si>
  <si>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</si>
  <si>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</si>
  <si>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</si>
  <si>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</si>
  <si>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</si>
  <si>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</si>
  <si>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</si>
  <si>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</si>
  <si>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</si>
  <si>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</si>
  <si>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</si>
  <si>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</si>
  <si>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</si>
  <si>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</si>
  <si>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</si>
  <si>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</si>
  <si>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</si>
  <si>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</si>
  <si>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</si>
  <si>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</si>
  <si>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</si>
  <si>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</si>
  <si>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</si>
  <si>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</si>
  <si>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</si>
  <si>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</si>
  <si>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</si>
  <si>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</si>
  <si>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</si>
  <si>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</si>
  <si>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</si>
  <si>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</si>
  <si>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</si>
  <si>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</si>
  <si>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</si>
  <si>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</si>
  <si>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</si>
  <si>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</si>
  <si>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</si>
  <si>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</si>
  <si>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</si>
  <si>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</si>
  <si>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</si>
  <si>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</si>
  <si>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</si>
  <si>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</si>
  <si>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</si>
  <si>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</si>
  <si>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</si>
  <si>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</si>
  <si>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</si>
  <si>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</si>
  <si>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</si>
  <si>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</si>
  <si>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</si>
  <si>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</si>
  <si>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</si>
  <si>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</si>
  <si>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</si>
  <si>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</si>
  <si>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</si>
  <si>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</si>
  <si>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</si>
  <si>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</si>
  <si>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</si>
  <si>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</si>
  <si>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</si>
  <si>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</si>
  <si>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</si>
  <si>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</si>
  <si>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</si>
  <si>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</si>
  <si>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</si>
  <si>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</si>
  <si>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</si>
  <si>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</si>
  <si>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</si>
  <si>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</si>
  <si>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</si>
  <si>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</si>
  <si>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</si>
  <si>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</si>
  <si>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</si>
  <si>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</si>
  <si>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</si>
  <si>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</si>
  <si>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</si>
  <si>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</si>
  <si>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</si>
  <si>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</si>
  <si>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</si>
  <si>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</si>
  <si>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</si>
  <si>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</si>
  <si>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</si>
  <si>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</si>
  <si>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</si>
  <si>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</si>
  <si>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</si>
  <si>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</si>
  <si>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</si>
  <si>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</si>
  <si>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</si>
  <si>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</si>
  <si>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</si>
  <si>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</si>
  <si>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</si>
  <si>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</si>
  <si>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</si>
  <si>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</si>
  <si>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</si>
  <si>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</si>
  <si>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</si>
  <si>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</si>
  <si>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</si>
  <si>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</si>
  <si>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</si>
  <si>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</si>
  <si>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</si>
  <si>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</si>
  <si>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</si>
  <si>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</si>
  <si>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</si>
  <si>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</si>
  <si>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</si>
  <si>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</si>
  <si>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</si>
  <si>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</si>
  <si>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</si>
  <si>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</si>
  <si>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</si>
  <si>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</si>
  <si>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</si>
  <si>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</si>
  <si>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</si>
  <si>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</si>
  <si>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</si>
  <si>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</si>
  <si>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</si>
  <si>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</si>
  <si>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</si>
  <si>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</si>
  <si>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</si>
  <si>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</si>
  <si>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</si>
  <si>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</si>
  <si>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</si>
  <si>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</si>
  <si>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</si>
  <si>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</si>
  <si>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</si>
  <si>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</si>
  <si>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</si>
  <si>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</si>
  <si>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</si>
  <si>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</si>
  <si>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</si>
  <si>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</si>
  <si>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</si>
  <si>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</si>
  <si>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</si>
  <si>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</si>
  <si>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</si>
  <si>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</si>
  <si>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</si>
  <si>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</si>
  <si>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</si>
  <si>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</si>
  <si>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</si>
  <si>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</si>
  <si>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</si>
  <si>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</si>
  <si>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</si>
  <si>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</si>
  <si>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</si>
  <si>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</si>
  <si>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</si>
  <si>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</si>
  <si>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</si>
  <si>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</si>
  <si>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</si>
  <si>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</si>
  <si>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</si>
  <si>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</si>
  <si>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</si>
  <si>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</si>
  <si>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</si>
  <si>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</si>
  <si>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</si>
  <si>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</si>
  <si>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</si>
  <si>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</si>
  <si>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</si>
  <si>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</si>
  <si>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</si>
  <si>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</si>
  <si>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</si>
  <si>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</si>
  <si>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</si>
  <si>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</si>
  <si>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</si>
  <si>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</si>
  <si>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</si>
  <si>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</si>
  <si>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</si>
  <si>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</si>
  <si>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</si>
  <si>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</si>
  <si>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</si>
  <si>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</si>
  <si>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</si>
  <si>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</si>
  <si>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</si>
  <si>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</si>
  <si>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</si>
  <si>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</si>
  <si>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</si>
  <si>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</si>
  <si>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</si>
  <si>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</si>
  <si>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</si>
  <si>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</si>
  <si>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</si>
  <si>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</si>
  <si>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</si>
  <si>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</si>
  <si>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</si>
  <si>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</si>
  <si>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</si>
  <si>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</si>
  <si>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</si>
  <si>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</si>
  <si>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</si>
  <si>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</si>
  <si>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</si>
  <si>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</si>
  <si>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</si>
  <si>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</si>
  <si>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</si>
  <si>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</si>
  <si>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</si>
  <si>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</si>
  <si>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</si>
  <si>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</si>
  <si>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</si>
  <si>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</si>
  <si>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</si>
  <si>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</si>
  <si>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</si>
  <si>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</si>
  <si>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</si>
  <si>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</si>
  <si>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</si>
  <si>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</si>
  <si>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</si>
  <si>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</si>
  <si>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</si>
  <si>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</si>
  <si>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</si>
  <si>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</si>
  <si>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</si>
  <si>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</si>
  <si>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</si>
  <si>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</si>
  <si>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</si>
  <si>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</si>
  <si>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</si>
  <si>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</si>
  <si>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</si>
  <si>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</si>
  <si>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</si>
  <si>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</si>
  <si>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</si>
  <si>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</si>
  <si>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</si>
  <si>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</si>
  <si>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</si>
  <si>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</si>
  <si>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</si>
  <si>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</si>
  <si>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</si>
  <si>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</si>
  <si>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</si>
  <si>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</si>
  <si>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</si>
  <si>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</si>
  <si>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</si>
  <si>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</si>
  <si>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</si>
  <si>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</si>
  <si>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</si>
  <si>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</si>
  <si>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</si>
  <si>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</si>
  <si>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</si>
  <si>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</si>
  <si>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</si>
  <si>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</si>
  <si>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</si>
  <si>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</si>
  <si>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</si>
  <si>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</si>
  <si>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</si>
  <si>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</si>
  <si>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</si>
  <si>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</si>
  <si>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</si>
  <si>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</si>
  <si>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</si>
  <si>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</si>
  <si>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</si>
  <si>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</si>
  <si>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</si>
  <si>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</si>
  <si>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</si>
  <si>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</si>
  <si>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</si>
  <si>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</si>
  <si>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</si>
  <si>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</si>
  <si>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</si>
  <si>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</si>
  <si>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</si>
  <si>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</si>
  <si>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</si>
  <si>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</si>
  <si>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</si>
  <si>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</si>
  <si>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</si>
  <si>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</si>
  <si>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</si>
  <si>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</si>
  <si>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</si>
  <si>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</si>
  <si>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</si>
  <si>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</si>
  <si>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</si>
  <si>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</si>
  <si>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</si>
  <si>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</si>
  <si>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</si>
  <si>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</si>
  <si>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</si>
  <si>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</si>
  <si>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</si>
  <si>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</si>
  <si>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</si>
  <si>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</si>
  <si>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</si>
  <si>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</si>
  <si>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</si>
  <si>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</si>
  <si>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</si>
  <si>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</si>
  <si>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</si>
  <si>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</si>
  <si>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</si>
  <si>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</si>
  <si>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</si>
  <si>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</si>
  <si>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</si>
  <si>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</si>
  <si>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</si>
  <si>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</si>
  <si>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</si>
  <si>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</si>
  <si>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</si>
  <si>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</si>
  <si>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</si>
  <si>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</si>
  <si>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</si>
  <si>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</si>
  <si>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</si>
  <si>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</si>
  <si>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</si>
  <si>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</si>
  <si>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</si>
  <si>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</si>
  <si>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</si>
  <si>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</si>
  <si>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</si>
  <si>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</si>
  <si>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</si>
  <si>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</si>
  <si>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</si>
  <si>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</si>
  <si>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</si>
  <si>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</si>
  <si>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</si>
  <si>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</si>
  <si>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</si>
  <si>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</si>
  <si>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</si>
  <si>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</si>
  <si>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</si>
  <si>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</si>
  <si>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</si>
  <si>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</si>
  <si>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</si>
  <si>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</si>
  <si>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</si>
  <si>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</si>
  <si>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</si>
  <si>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</si>
  <si>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</si>
  <si>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</si>
  <si>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</si>
  <si>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</si>
  <si>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</si>
  <si>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</si>
  <si>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</si>
  <si>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</si>
  <si>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</si>
  <si>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</si>
  <si>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</si>
  <si>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</si>
  <si>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</si>
  <si>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</si>
  <si>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</si>
  <si>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</si>
  <si>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</si>
  <si>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</si>
  <si>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</si>
  <si>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</si>
  <si>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</si>
  <si>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</si>
  <si>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</si>
  <si>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</si>
  <si>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</si>
  <si>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</si>
  <si>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</si>
  <si>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</si>
  <si>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</si>
  <si>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</si>
  <si>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</si>
  <si>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</si>
  <si>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</si>
  <si>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</si>
  <si>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</si>
  <si>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</si>
  <si>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</si>
  <si>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</si>
  <si>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</si>
  <si>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</si>
  <si>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</si>
  <si>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</si>
  <si>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</si>
  <si>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</si>
  <si>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</si>
  <si>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</si>
  <si>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</si>
  <si>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</si>
  <si>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</si>
  <si>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</si>
  <si>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</si>
  <si>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</si>
  <si>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</si>
  <si>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</si>
  <si>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</si>
  <si>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</si>
  <si>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</si>
  <si>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</si>
  <si>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</si>
  <si>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</si>
  <si>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</si>
  <si>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</si>
  <si>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</si>
  <si>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</si>
  <si>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</si>
  <si>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</si>
  <si>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</si>
  <si>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</si>
  <si>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</si>
  <si>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</si>
  <si>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</si>
  <si>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</si>
  <si>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</si>
  <si>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</si>
  <si>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</si>
  <si>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</si>
  <si>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</si>
  <si>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</si>
  <si>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</si>
  <si>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</si>
  <si>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</si>
  <si>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</si>
  <si>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</si>
  <si>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</si>
  <si>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</si>
  <si>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</si>
  <si>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</si>
  <si>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</si>
  <si>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</si>
  <si>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</si>
  <si>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</si>
  <si>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</si>
  <si>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</si>
  <si>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</si>
  <si>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</si>
  <si>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</si>
  <si>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</si>
  <si>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</si>
  <si>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</si>
  <si>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</si>
  <si>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</si>
  <si>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</si>
  <si>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</si>
  <si>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</si>
  <si>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</si>
  <si>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</si>
  <si>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</si>
  <si>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</si>
  <si>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</si>
  <si>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</si>
  <si>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</si>
  <si>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</si>
  <si>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</si>
  <si>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</si>
  <si>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</si>
  <si>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</si>
  <si>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</si>
  <si>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</si>
  <si>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</si>
  <si>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</si>
  <si>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</si>
  <si>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</si>
  <si>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</si>
  <si>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</si>
  <si>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</si>
  <si>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</si>
  <si>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</si>
  <si>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</si>
  <si>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</si>
  <si>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</si>
  <si>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</si>
  <si>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</si>
  <si>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</si>
  <si>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</si>
  <si>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</si>
  <si>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</si>
  <si>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</si>
  <si>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</si>
  <si>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</si>
  <si>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</si>
  <si>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</si>
  <si>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</si>
  <si>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</si>
  <si>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</si>
  <si>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</si>
  <si>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</si>
  <si>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</si>
  <si>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</si>
  <si>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</si>
  <si>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</si>
  <si>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</si>
  <si>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</si>
  <si>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</si>
  <si>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</si>
  <si>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</si>
  <si>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</si>
  <si>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</si>
  <si>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</si>
  <si>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</si>
  <si>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</si>
  <si>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</si>
  <si>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</si>
  <si>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</si>
  <si>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</si>
  <si>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</si>
  <si>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</si>
  <si>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</si>
  <si>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</si>
  <si>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</si>
  <si>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</si>
  <si>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</si>
  <si>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</si>
  <si>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</si>
  <si>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</si>
  <si>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</si>
  <si>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</si>
  <si>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</si>
  <si>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</si>
  <si>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</si>
  <si>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</si>
  <si>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</si>
  <si>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</si>
  <si>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</si>
  <si>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</si>
  <si>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</si>
  <si>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</si>
  <si>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</si>
  <si>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</si>
  <si>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</si>
  <si>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</si>
  <si>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</si>
  <si>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</si>
  <si>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</si>
  <si>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</si>
  <si>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</si>
  <si>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</si>
  <si>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</si>
  <si>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</si>
  <si>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</si>
  <si>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</si>
  <si>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</si>
  <si>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</si>
  <si>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</si>
  <si>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</si>
  <si>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</si>
  <si>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</si>
  <si>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</si>
  <si>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</si>
  <si>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</si>
  <si>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</si>
  <si>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</si>
  <si>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</si>
  <si>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</si>
  <si>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</si>
  <si>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</si>
  <si>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</si>
  <si>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</si>
  <si>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</si>
  <si>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</si>
  <si>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</si>
  <si>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</si>
  <si>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</si>
  <si>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</si>
  <si>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</si>
  <si>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</si>
  <si>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</si>
  <si>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</si>
  <si>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</si>
  <si>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</si>
  <si>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</si>
  <si>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</si>
  <si>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</si>
  <si>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</si>
  <si>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</si>
  <si>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</si>
  <si>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</si>
  <si>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</si>
  <si>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</si>
  <si>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</si>
  <si>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</si>
  <si>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</si>
  <si>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</si>
  <si>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</si>
  <si>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</si>
  <si>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</si>
  <si>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</si>
  <si>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</si>
  <si>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</si>
  <si>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</si>
  <si>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</si>
  <si>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</si>
  <si>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</si>
  <si>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</si>
  <si>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</si>
  <si>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</si>
  <si>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</si>
  <si>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</si>
  <si>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</si>
  <si>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</si>
  <si>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</si>
  <si>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</si>
  <si>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</si>
  <si>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</si>
  <si>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</si>
  <si>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</si>
  <si>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</si>
  <si>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</si>
  <si>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</si>
  <si>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</si>
  <si>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</si>
  <si>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</si>
  <si>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</si>
  <si>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</si>
  <si>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</si>
  <si>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</si>
  <si>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</si>
  <si>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</si>
  <si>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</si>
  <si>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</si>
  <si>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</si>
  <si>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</si>
  <si>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</si>
  <si>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</si>
  <si>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</si>
  <si>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</si>
  <si>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</si>
  <si>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</si>
  <si>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</si>
  <si>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</si>
  <si>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</si>
  <si>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</si>
  <si>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</si>
  <si>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</si>
  <si>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</si>
  <si>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</si>
  <si>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</si>
  <si>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</si>
  <si>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</si>
  <si>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</si>
  <si>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</si>
  <si>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</si>
  <si>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</si>
  <si>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</si>
  <si>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</si>
  <si>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</si>
  <si>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</si>
  <si>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</si>
  <si>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</si>
  <si>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</si>
  <si>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</si>
  <si>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</si>
  <si>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</si>
  <si>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</si>
  <si>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</si>
  <si>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</si>
  <si>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</si>
  <si>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</si>
  <si>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</si>
  <si>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</si>
  <si>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</si>
  <si>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</si>
  <si>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</si>
  <si>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</si>
  <si>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</si>
  <si>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</si>
  <si>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</si>
  <si>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</si>
  <si>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</si>
  <si>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</si>
  <si>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</si>
  <si>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</si>
  <si>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</si>
  <si>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</si>
  <si>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</si>
  <si>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</si>
  <si>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</si>
  <si>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</si>
  <si>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</si>
  <si>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</si>
  <si>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</si>
  <si>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</si>
  <si>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</si>
  <si>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</si>
  <si>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</si>
  <si>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</si>
  <si>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</si>
  <si>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</si>
  <si>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</si>
  <si>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</si>
  <si>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</si>
  <si>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</si>
  <si>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</si>
  <si>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</si>
  <si>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</si>
  <si>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</si>
  <si>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</si>
  <si>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</si>
  <si>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</si>
  <si>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</si>
  <si>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</si>
  <si>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</si>
  <si>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</si>
  <si>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</si>
  <si>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</si>
  <si>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</si>
  <si>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</si>
  <si>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</si>
  <si>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</si>
  <si>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</si>
  <si>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</si>
  <si>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</si>
  <si>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</si>
  <si>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</si>
  <si>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</si>
  <si>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</si>
  <si>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</si>
  <si>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</si>
  <si>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</si>
  <si>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</si>
  <si>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</si>
  <si>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</si>
  <si>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</si>
  <si>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</si>
  <si>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</si>
  <si>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</si>
  <si>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</si>
  <si>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</si>
  <si>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</si>
  <si>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</si>
  <si>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</si>
  <si>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</si>
  <si>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</si>
  <si>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</si>
  <si>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</si>
  <si>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</si>
  <si>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</si>
  <si>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</si>
  <si>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</si>
  <si>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</si>
  <si>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</si>
  <si>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</si>
  <si>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</si>
  <si>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</si>
  <si>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</si>
  <si>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</si>
  <si>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</si>
  <si>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</si>
  <si>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</si>
  <si>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</si>
  <si>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</si>
  <si>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</si>
  <si>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</si>
  <si>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</si>
  <si>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</si>
  <si>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</si>
  <si>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</si>
  <si>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</si>
  <si>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</si>
  <si>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</si>
  <si>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</si>
  <si>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</si>
  <si>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</si>
  <si>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</si>
  <si>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</si>
  <si>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</si>
  <si>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</si>
  <si>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</si>
  <si>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</si>
  <si>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</si>
  <si>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</si>
  <si>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</si>
  <si>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</si>
  <si>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</si>
  <si>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</si>
  <si>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</si>
  <si>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</si>
  <si>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</si>
  <si>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</si>
  <si>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</si>
  <si>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</si>
  <si>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</si>
  <si>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</si>
  <si>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</si>
  <si>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</si>
  <si>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</si>
  <si>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</si>
  <si>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</si>
  <si>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</si>
  <si>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</si>
  <si>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</si>
  <si>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</si>
  <si>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</si>
  <si>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</si>
  <si>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</si>
  <si>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</si>
  <si>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</si>
  <si>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</si>
  <si>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</si>
  <si>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</si>
  <si>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</si>
  <si>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</si>
  <si>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</si>
  <si>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</si>
  <si>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</si>
  <si>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</si>
  <si>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</si>
  <si>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</si>
  <si>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</si>
  <si>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</si>
  <si>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</si>
  <si>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</si>
  <si>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</si>
  <si>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</si>
  <si>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</si>
  <si>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</si>
  <si>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</si>
  <si>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</si>
  <si>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</si>
  <si>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</si>
  <si>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</si>
  <si>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</si>
  <si>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</si>
  <si>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</si>
  <si>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</si>
  <si>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</si>
  <si>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</si>
  <si>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</si>
  <si>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</si>
  <si>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</si>
  <si>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</si>
  <si>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</si>
  <si>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</si>
  <si>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</si>
  <si>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</si>
  <si>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</si>
  <si>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</si>
  <si>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</si>
  <si>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</si>
  <si>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</si>
  <si>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</si>
  <si>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</si>
  <si>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</si>
  <si>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</si>
  <si>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</si>
  <si>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</si>
  <si>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</si>
  <si>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</si>
  <si>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</si>
  <si>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</si>
  <si>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</si>
  <si>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</si>
  <si>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</si>
  <si>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</si>
  <si>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</si>
  <si>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</si>
  <si>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</si>
  <si>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</si>
  <si>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</si>
  <si>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</si>
  <si>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</si>
  <si>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</si>
  <si>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</si>
  <si>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</si>
  <si>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</si>
  <si>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</si>
  <si>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</si>
  <si>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</si>
  <si>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</si>
  <si>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</si>
  <si>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</si>
  <si>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</si>
  <si>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</si>
  <si>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</si>
  <si>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</si>
  <si>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</si>
  <si>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</si>
  <si>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</si>
  <si>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</si>
  <si>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</si>
  <si>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</si>
  <si>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</si>
  <si>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</si>
  <si>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</si>
  <si>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</si>
  <si>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</si>
  <si>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</si>
  <si>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</si>
  <si>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</si>
  <si>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</si>
  <si>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</si>
  <si>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</si>
  <si>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</si>
  <si>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</si>
  <si>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</si>
  <si>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</si>
  <si>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</si>
  <si>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</si>
  <si>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</si>
  <si>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</si>
  <si>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</si>
  <si>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</si>
  <si>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</si>
  <si>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</si>
  <si>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</si>
  <si>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</si>
  <si>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</si>
  <si>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</si>
  <si>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</si>
  <si>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</si>
  <si>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</si>
  <si>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</si>
  <si>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</si>
  <si>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</si>
  <si>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</si>
  <si>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</si>
  <si>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</si>
  <si>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</si>
  <si>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</si>
  <si>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</si>
  <si>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</si>
  <si>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</si>
  <si>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</si>
  <si>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</si>
  <si>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</si>
  <si>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</si>
  <si>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</si>
  <si>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</si>
  <si>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</si>
  <si>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</si>
  <si>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</si>
  <si>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</si>
  <si>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</si>
  <si>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</si>
  <si>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</si>
  <si>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</si>
  <si>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</si>
  <si>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</si>
  <si>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</si>
  <si>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</si>
  <si>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</si>
  <si>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</si>
  <si>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</si>
  <si>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</si>
  <si>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</si>
  <si>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</si>
  <si>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</si>
  <si>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</si>
  <si>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</si>
  <si>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</si>
  <si>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</si>
  <si>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</si>
  <si>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</si>
  <si>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</si>
  <si>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</si>
  <si>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</si>
  <si>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</si>
  <si>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</si>
  <si>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</si>
  <si>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</si>
  <si>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</si>
  <si>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</si>
  <si>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</si>
  <si>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</si>
  <si>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</si>
  <si>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</si>
  <si>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</si>
  <si>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</si>
  <si>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</si>
  <si>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</si>
  <si>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</si>
  <si>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</si>
  <si>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</si>
  <si>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</si>
  <si>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</si>
  <si>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</si>
  <si>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</si>
  <si>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</si>
  <si>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</si>
  <si>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</si>
  <si>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</si>
  <si>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</si>
  <si>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</si>
  <si>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</si>
  <si>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</si>
  <si>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</si>
  <si>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</si>
  <si>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</si>
  <si>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</si>
  <si>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</si>
  <si>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</si>
  <si>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</si>
  <si>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</si>
  <si>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</si>
  <si>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</si>
  <si>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</si>
  <si>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</si>
  <si>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</si>
  <si>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</si>
  <si>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</si>
  <si>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</si>
  <si>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</si>
  <si>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</si>
  <si>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</si>
  <si>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</si>
  <si>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</si>
  <si>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</si>
  <si>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</si>
  <si>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</si>
  <si>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</si>
  <si>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</si>
  <si>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</si>
  <si>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</si>
  <si>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</si>
  <si>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</si>
  <si>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</si>
  <si>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</si>
  <si>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</si>
  <si>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</si>
  <si>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</si>
  <si>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</si>
  <si>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</si>
  <si>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</si>
  <si>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</si>
  <si>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</si>
  <si>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</si>
  <si>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</si>
  <si>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</si>
  <si>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</si>
  <si>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</si>
  <si>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</si>
  <si>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</si>
  <si>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</si>
  <si>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</si>
  <si>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</si>
  <si>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</si>
  <si>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</si>
  <si>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</si>
  <si>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</si>
  <si>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</si>
  <si>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</si>
  <si>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</si>
  <si>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</si>
  <si>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</si>
  <si>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</si>
  <si>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</si>
  <si>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</si>
  <si>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</si>
  <si>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</si>
  <si>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</si>
  <si>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</si>
  <si>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</si>
  <si>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</si>
  <si>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</si>
  <si>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</si>
  <si>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</si>
  <si>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</si>
  <si>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</si>
  <si>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</si>
  <si>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</si>
  <si>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</si>
  <si>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</si>
  <si>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</si>
  <si>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</si>
  <si>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</si>
  <si>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</si>
  <si>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</si>
  <si>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</si>
  <si>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</si>
  <si>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</si>
  <si>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</si>
  <si>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</si>
  <si>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</si>
  <si>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</si>
  <si>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</si>
  <si>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</si>
  <si>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</si>
  <si>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</si>
  <si>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</si>
  <si>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</si>
  <si>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</si>
  <si>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</si>
  <si>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</si>
  <si>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</si>
  <si>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</si>
  <si>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</si>
  <si>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</si>
  <si>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</si>
  <si>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</si>
  <si>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</si>
  <si>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</si>
  <si>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</si>
  <si>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</si>
  <si>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</si>
  <si>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</si>
  <si>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</si>
  <si>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</si>
  <si>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</si>
  <si>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</si>
  <si>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</si>
  <si>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</si>
  <si>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</si>
  <si>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</si>
  <si>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</si>
  <si>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</si>
  <si>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</si>
  <si>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</si>
  <si>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</si>
  <si>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</si>
  <si>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</si>
  <si>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</si>
  <si>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</si>
  <si>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</si>
  <si>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</si>
  <si>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</si>
  <si>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</si>
  <si>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</si>
  <si>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</si>
  <si>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</si>
  <si>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</si>
  <si>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</si>
  <si>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</si>
  <si>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</si>
  <si>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</si>
  <si>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</si>
  <si>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</si>
  <si>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</si>
  <si>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</si>
  <si>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</si>
  <si>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</si>
  <si>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</si>
  <si>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</si>
  <si>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</si>
  <si>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</si>
  <si>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</si>
  <si>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</si>
  <si>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</si>
  <si>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</si>
  <si>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</si>
  <si>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</si>
  <si>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</si>
  <si>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</si>
  <si>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</si>
  <si>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</si>
  <si>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</si>
  <si>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</si>
  <si>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</si>
  <si>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</si>
  <si>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</si>
  <si>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</si>
  <si>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</si>
  <si>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</si>
  <si>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</si>
  <si>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</si>
  <si>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</si>
  <si>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</si>
  <si>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</si>
  <si>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</si>
  <si>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</si>
  <si>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</si>
  <si>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</si>
  <si>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</si>
  <si>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</si>
  <si>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</si>
  <si>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</si>
  <si>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</si>
  <si>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</si>
  <si>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</si>
  <si>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</si>
  <si>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</si>
  <si>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</si>
  <si>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</si>
  <si>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</si>
  <si>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</si>
  <si>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</si>
  <si>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</si>
  <si>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</si>
  <si>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</si>
  <si>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</si>
  <si>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</si>
  <si>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</si>
  <si>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</si>
  <si>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</si>
  <si>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</si>
  <si>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</si>
  <si>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</si>
  <si>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</si>
  <si>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</si>
  <si>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</si>
  <si>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</si>
  <si>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</si>
  <si>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</si>
  <si>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</si>
  <si>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</si>
  <si>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</si>
  <si>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</si>
  <si>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</si>
  <si>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</si>
  <si>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</si>
  <si>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</si>
  <si>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</si>
  <si>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</si>
  <si>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</si>
  <si>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</si>
  <si>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</si>
  <si>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</si>
  <si>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</si>
  <si>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</si>
  <si>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</si>
  <si>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</si>
  <si>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</si>
  <si>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</si>
  <si>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</si>
  <si>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</si>
  <si>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</si>
  <si>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</si>
  <si>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</si>
  <si>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</si>
  <si>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</si>
  <si>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</si>
  <si>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</si>
  <si>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</si>
  <si>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</si>
  <si>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</si>
  <si>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</si>
  <si>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</si>
  <si>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</si>
  <si>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</si>
  <si>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</si>
  <si>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</si>
  <si>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</si>
  <si>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</si>
  <si>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</si>
  <si>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</si>
  <si>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</si>
  <si>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</si>
  <si>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</si>
  <si>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</si>
  <si>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</si>
  <si>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</si>
  <si>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</si>
  <si>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</si>
  <si>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</si>
  <si>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</si>
  <si>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</si>
  <si>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</si>
  <si>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</si>
  <si>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</si>
  <si>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</si>
  <si>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</si>
  <si>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</si>
  <si>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</si>
  <si>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</si>
  <si>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</si>
  <si>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</si>
  <si>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</si>
  <si>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</si>
  <si>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</si>
  <si>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</si>
  <si>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</si>
  <si>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</si>
  <si>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</si>
  <si>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</si>
  <si>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</si>
  <si>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</si>
  <si>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</si>
  <si>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</si>
  <si>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</si>
  <si>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</si>
  <si>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</si>
  <si>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</si>
  <si>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</si>
  <si>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</si>
  <si>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</si>
  <si>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</si>
  <si>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</si>
  <si>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</si>
  <si>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</si>
  <si>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</si>
  <si>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</si>
  <si>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</si>
  <si>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</si>
  <si>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</si>
  <si>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</si>
  <si>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</si>
  <si>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</si>
  <si>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</si>
  <si>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</si>
  <si>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</si>
  <si>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</si>
  <si>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</si>
  <si>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</si>
  <si>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</si>
  <si>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</si>
  <si>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</si>
  <si>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</si>
  <si>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</si>
  <si>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</si>
  <si>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</si>
  <si>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</si>
  <si>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</si>
  <si>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</si>
  <si>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</si>
  <si>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</si>
  <si>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</si>
  <si>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</si>
  <si>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</si>
  <si>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</si>
  <si>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</si>
  <si>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</si>
  <si>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</si>
  <si>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</si>
  <si>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</si>
  <si>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</si>
  <si>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</si>
  <si>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</si>
  <si>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</si>
  <si>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</si>
  <si>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</si>
  <si>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</si>
  <si>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</si>
  <si>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</si>
  <si>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</si>
  <si>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</si>
  <si>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</si>
  <si>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</si>
  <si>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</si>
  <si>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</si>
  <si>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</si>
  <si>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</si>
  <si>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</si>
  <si>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</si>
  <si>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</si>
  <si>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</si>
  <si>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</si>
  <si>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</si>
  <si>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</si>
  <si>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</si>
  <si>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</si>
  <si>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</si>
  <si>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</si>
  <si>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</si>
  <si>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</si>
  <si>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</si>
  <si>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</si>
  <si>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</si>
  <si>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</si>
  <si>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</si>
  <si>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</si>
  <si>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</si>
  <si>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</si>
  <si>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</si>
  <si>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</si>
  <si>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</si>
  <si>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</si>
  <si>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</si>
  <si>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</si>
  <si>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</si>
  <si>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</si>
  <si>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</si>
  <si>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</si>
  <si>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</si>
  <si>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</si>
  <si>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</si>
  <si>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</si>
  <si>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</si>
  <si>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</si>
  <si>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</si>
  <si>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</si>
  <si>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</si>
  <si>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</si>
  <si>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</si>
  <si>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</si>
  <si>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</si>
  <si>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</si>
  <si>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</si>
  <si>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</si>
  <si>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</si>
  <si>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</si>
  <si>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</si>
  <si>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</si>
  <si>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</si>
  <si>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</si>
  <si>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</si>
  <si>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</si>
  <si>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</si>
  <si>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</si>
  <si>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</si>
  <si>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</si>
  <si>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</si>
  <si>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</si>
  <si>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</si>
  <si>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</si>
  <si>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</si>
  <si>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</si>
  <si>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</si>
  <si>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</si>
  <si>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</si>
  <si>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</si>
  <si>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</si>
  <si>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</si>
  <si>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</si>
  <si>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</si>
  <si>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</si>
  <si>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</si>
  <si>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</si>
  <si>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</si>
  <si>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</si>
  <si>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</si>
  <si>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</si>
  <si>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</si>
  <si>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</si>
  <si>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</si>
  <si>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</si>
  <si>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</si>
  <si>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</si>
  <si>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</si>
  <si>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</si>
  <si>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</si>
  <si>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</si>
  <si>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</si>
  <si>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</si>
  <si>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</si>
  <si>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</si>
  <si>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</si>
  <si>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</si>
  <si>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</si>
  <si>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</si>
  <si>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</si>
  <si>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</si>
  <si>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</si>
  <si>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</si>
  <si>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</si>
  <si>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</si>
  <si>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</si>
  <si>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</si>
  <si>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</si>
  <si>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</si>
  <si>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</si>
  <si>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</si>
  <si>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</si>
  <si>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</si>
  <si>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</si>
  <si>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</si>
  <si>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</si>
  <si>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</si>
  <si>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</si>
  <si>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</si>
  <si>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</si>
  <si>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</si>
  <si>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</si>
  <si>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</si>
  <si>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</si>
  <si>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</si>
  <si>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</si>
  <si>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</si>
  <si>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</si>
  <si>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</si>
  <si>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</si>
  <si>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</si>
  <si>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</si>
  <si>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</si>
  <si>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</si>
  <si>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</si>
  <si>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</si>
  <si>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</si>
  <si>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</si>
  <si>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</si>
  <si>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</si>
  <si>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</si>
  <si>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</si>
  <si>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</si>
  <si>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</si>
  <si>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</si>
  <si>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</si>
  <si>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</si>
  <si>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</si>
  <si>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</si>
  <si>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</si>
  <si>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</si>
  <si>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</si>
  <si>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</si>
  <si>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</si>
  <si>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</si>
  <si>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</si>
  <si>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</si>
  <si>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</si>
  <si>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</si>
  <si>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</si>
  <si>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</si>
  <si>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</si>
  <si>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</si>
  <si>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</si>
  <si>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</si>
  <si>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</si>
  <si>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</si>
  <si>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</si>
  <si>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</si>
  <si>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</si>
  <si>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</si>
  <si>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</si>
  <si>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</si>
  <si>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</si>
  <si>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</si>
  <si>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</si>
  <si>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</si>
  <si>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</si>
  <si>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</si>
  <si>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</si>
  <si>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</si>
  <si>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</si>
  <si>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</si>
  <si>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</si>
  <si>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</si>
  <si>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</si>
  <si>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</si>
  <si>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</si>
  <si>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</si>
  <si>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</si>
  <si>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</si>
  <si>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</si>
  <si>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</si>
  <si>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</si>
  <si>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</si>
  <si>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</si>
  <si>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</si>
  <si>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</si>
  <si>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</si>
  <si>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</si>
  <si>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</si>
  <si>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</si>
  <si>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</si>
  <si>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</si>
  <si>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</si>
  <si>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</si>
  <si>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</si>
  <si>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</si>
  <si>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</si>
  <si>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</si>
  <si>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</si>
  <si>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</si>
  <si>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</si>
  <si>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</si>
  <si>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</si>
  <si>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</si>
  <si>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</si>
  <si>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</si>
  <si>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</si>
  <si>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</si>
  <si>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</si>
  <si>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</si>
  <si>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</si>
  <si>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</si>
  <si>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</si>
  <si>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</si>
  <si>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</si>
  <si>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</si>
  <si>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</si>
  <si>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</si>
  <si>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</si>
  <si>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</si>
  <si>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</si>
  <si>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</si>
  <si>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</si>
  <si>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</si>
  <si>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</si>
  <si>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</si>
  <si>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</si>
  <si>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</si>
  <si>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</si>
  <si>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</si>
  <si>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</si>
  <si>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</si>
  <si>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</si>
  <si>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</si>
  <si>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</si>
  <si>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</si>
  <si>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</si>
  <si>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</si>
  <si>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</si>
  <si>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</si>
  <si>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</si>
  <si>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</si>
  <si>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</si>
  <si>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</si>
  <si>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</si>
  <si>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</si>
  <si>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</si>
  <si>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</si>
  <si>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</si>
  <si>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</si>
  <si>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</si>
  <si>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</si>
  <si>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</si>
  <si>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</si>
  <si>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</si>
  <si>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</si>
  <si>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</si>
  <si>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</si>
  <si>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</si>
  <si>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</si>
  <si>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</si>
  <si>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</si>
  <si>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</si>
  <si>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</si>
  <si>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</si>
  <si>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</si>
  <si>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</si>
  <si>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</si>
  <si>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</si>
  <si>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</si>
  <si>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</si>
  <si>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</si>
  <si>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</si>
  <si>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</si>
  <si>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</si>
  <si>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</si>
  <si>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</si>
  <si>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</si>
  <si>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</si>
  <si>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</si>
  <si>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</si>
  <si>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</si>
  <si>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</si>
  <si>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</si>
  <si>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</si>
  <si>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</si>
  <si>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</si>
  <si>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</si>
  <si>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</si>
  <si>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</si>
  <si>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</si>
  <si>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</si>
  <si>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</si>
  <si>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</si>
  <si>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</si>
  <si>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</si>
  <si>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</si>
  <si>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</si>
  <si>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</si>
  <si>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</si>
  <si>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</si>
  <si>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</si>
  <si>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</si>
  <si>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</si>
  <si>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</si>
  <si>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</si>
  <si>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</si>
  <si>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</si>
  <si>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</si>
  <si>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</si>
  <si>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</si>
  <si>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</si>
  <si>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</si>
  <si>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</si>
  <si>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</si>
  <si>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</si>
  <si>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</si>
  <si>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</si>
  <si>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</si>
  <si>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</si>
  <si>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</si>
  <si>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</si>
  <si>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</si>
  <si>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</si>
  <si>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</si>
  <si>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</si>
  <si>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</si>
  <si>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</si>
  <si>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</si>
  <si>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</si>
  <si>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</si>
  <si>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</si>
  <si>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</si>
  <si>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</si>
  <si>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</si>
  <si>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</si>
  <si>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</si>
  <si>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</si>
  <si>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</si>
  <si>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</si>
  <si>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</si>
  <si>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</si>
  <si>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</si>
  <si>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</si>
  <si>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</si>
  <si>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</si>
  <si>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</si>
  <si>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</si>
  <si>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</si>
  <si>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</si>
  <si>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</si>
  <si>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</si>
  <si>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</si>
  <si>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</si>
  <si>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</si>
  <si>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</si>
  <si>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</si>
  <si>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</si>
  <si>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</si>
  <si>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</si>
  <si>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</si>
  <si>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</si>
  <si>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</si>
  <si>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</si>
  <si>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</si>
  <si>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</si>
  <si>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</si>
  <si>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</si>
  <si>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</si>
  <si>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</si>
  <si>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</si>
  <si>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</si>
  <si>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</si>
  <si>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</si>
  <si>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</si>
  <si>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</si>
  <si>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</si>
  <si>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</si>
  <si>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</si>
  <si>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</si>
  <si>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</si>
  <si>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</si>
  <si>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</si>
  <si>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</si>
  <si>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</si>
  <si>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</si>
  <si>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</si>
  <si>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</si>
  <si>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</si>
  <si>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</si>
  <si>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</si>
  <si>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</si>
  <si>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</si>
  <si>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</si>
  <si>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</si>
  <si>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</si>
  <si>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</si>
  <si>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</si>
  <si>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</si>
  <si>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</si>
  <si>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</si>
  <si>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</si>
  <si>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</si>
  <si>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</si>
  <si>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</si>
  <si>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</si>
  <si>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</si>
  <si>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</si>
  <si>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</si>
  <si>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</si>
  <si>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</si>
  <si>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</si>
  <si>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</si>
  <si>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</si>
  <si>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</si>
  <si>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</si>
  <si>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</si>
  <si>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</si>
  <si>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</si>
  <si>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</si>
  <si>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</si>
  <si>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</si>
  <si>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</si>
  <si>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</si>
  <si>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</si>
  <si>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</si>
  <si>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</si>
  <si>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</si>
  <si>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</si>
  <si>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</si>
  <si>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</si>
  <si>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</si>
  <si>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</si>
  <si>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</si>
  <si>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</si>
  <si>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</si>
  <si>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</si>
  <si>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</si>
  <si>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</si>
  <si>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</si>
  <si>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</si>
  <si>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</si>
  <si>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</si>
  <si>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</si>
  <si>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</si>
  <si>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</si>
  <si>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</si>
  <si>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</si>
  <si>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</si>
  <si>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</si>
  <si>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</si>
  <si>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</si>
  <si>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</si>
  <si>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</si>
  <si>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</si>
  <si>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</si>
  <si>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</si>
  <si>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</si>
  <si>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</si>
  <si>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</si>
  <si>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</si>
  <si>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</si>
  <si>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</si>
  <si>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</si>
  <si>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</si>
  <si>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</si>
  <si>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</si>
  <si>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</si>
  <si>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</si>
  <si>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</si>
  <si>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</si>
  <si>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</si>
  <si>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</si>
  <si>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</si>
  <si>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</si>
  <si>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</si>
  <si>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</si>
  <si>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</si>
  <si>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</si>
  <si>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</si>
  <si>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</si>
  <si>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</si>
  <si>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</si>
  <si>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</si>
  <si>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</si>
  <si>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</si>
  <si>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</si>
  <si>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</si>
  <si>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</si>
  <si>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</si>
  <si>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</si>
  <si>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</si>
  <si>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</si>
  <si>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</si>
  <si>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</si>
  <si>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</si>
  <si>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</si>
  <si>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</si>
  <si>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</si>
  <si>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</si>
  <si>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</si>
  <si>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</si>
  <si>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</si>
  <si>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</si>
  <si>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</si>
  <si>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</si>
  <si>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</si>
  <si>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</si>
  <si>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</si>
  <si>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</si>
  <si>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</si>
  <si>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</si>
  <si>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</si>
  <si>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</si>
  <si>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</si>
  <si>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</si>
  <si>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</si>
  <si>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</si>
  <si>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</si>
  <si>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</si>
  <si>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</si>
  <si>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</si>
  <si>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</si>
  <si>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</si>
  <si>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</si>
  <si>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</si>
  <si>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</si>
  <si>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</si>
  <si>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</si>
  <si>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</si>
  <si>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</si>
  <si>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</si>
  <si>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</si>
  <si>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</si>
  <si>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</si>
  <si>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</si>
  <si>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</si>
  <si>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</si>
  <si>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</si>
  <si>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</si>
  <si>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</si>
  <si>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</si>
  <si>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</si>
  <si>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</si>
  <si>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</si>
  <si>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</si>
  <si>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</si>
  <si>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</si>
  <si>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</si>
  <si>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</si>
  <si>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</si>
  <si>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</si>
  <si>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</si>
  <si>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</si>
  <si>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</si>
  <si>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</si>
  <si>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</si>
  <si>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</si>
  <si>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</si>
  <si>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</si>
  <si>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</si>
  <si>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</si>
  <si>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</si>
  <si>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</si>
  <si>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</si>
  <si>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</si>
  <si>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</si>
  <si>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</si>
  <si>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</si>
  <si>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</si>
  <si>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</si>
  <si>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</si>
  <si>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</si>
  <si>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</si>
  <si>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</si>
  <si>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</si>
  <si>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</si>
  <si>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</si>
  <si>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</si>
  <si>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</si>
  <si>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</si>
  <si>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</si>
  <si>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</si>
  <si>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</si>
  <si>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</si>
  <si>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</si>
  <si>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</si>
  <si>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</si>
  <si>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</si>
  <si>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</si>
  <si>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</si>
  <si>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</si>
  <si>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</si>
  <si>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</si>
  <si>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</si>
  <si>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</si>
  <si>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</si>
  <si>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</si>
  <si>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</si>
  <si>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</si>
  <si>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</si>
  <si>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</si>
  <si>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</si>
  <si>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</si>
  <si>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</si>
  <si>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</si>
  <si>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</si>
  <si>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</si>
  <si>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</si>
  <si>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</si>
  <si>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</si>
  <si>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</si>
  <si>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</si>
  <si>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</si>
  <si>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</si>
  <si>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</si>
  <si>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</si>
  <si>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</si>
  <si>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</si>
  <si>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</si>
  <si>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</si>
  <si>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</si>
  <si>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</si>
  <si>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</si>
  <si>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</si>
  <si>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</si>
  <si>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</si>
  <si>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</si>
  <si>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</si>
  <si>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</si>
  <si>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</si>
  <si>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</si>
  <si>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</si>
  <si>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</si>
  <si>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</si>
  <si>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</si>
  <si>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</si>
  <si>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</si>
  <si>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</si>
  <si>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</si>
  <si>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</si>
  <si>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</si>
  <si>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</si>
  <si>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</si>
  <si>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</si>
  <si>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</si>
  <si>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</si>
  <si>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</si>
  <si>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</si>
  <si>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</si>
  <si>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</si>
  <si>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</si>
  <si>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</si>
  <si>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</si>
  <si>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</si>
  <si>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</si>
  <si>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</si>
  <si>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</si>
  <si>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</si>
  <si>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</si>
  <si>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</si>
  <si>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</si>
  <si>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</si>
  <si>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</si>
  <si>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</si>
  <si>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</si>
  <si>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</si>
  <si>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</si>
  <si>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</si>
  <si>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</si>
  <si>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</si>
  <si>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</si>
  <si>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</si>
  <si>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</si>
  <si>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</si>
  <si>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</si>
  <si>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</si>
  <si>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</si>
  <si>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</si>
  <si>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</si>
  <si>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</si>
  <si>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</si>
  <si>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</si>
  <si>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</si>
  <si>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</si>
  <si>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</si>
  <si>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</si>
  <si>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</si>
  <si>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</si>
  <si>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</si>
  <si>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</si>
  <si>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</si>
  <si>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</si>
  <si>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</si>
  <si>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</si>
  <si>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</si>
  <si>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</si>
  <si>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</si>
  <si>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</si>
  <si>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</si>
  <si>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</si>
  <si>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</si>
  <si>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</si>
  <si>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</si>
  <si>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</si>
  <si>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</si>
  <si>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</si>
  <si>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</si>
  <si>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</si>
  <si>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</si>
  <si>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</si>
  <si>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</si>
  <si>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</si>
  <si>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</si>
  <si>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</si>
  <si>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</si>
  <si>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</si>
  <si>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</si>
  <si>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</si>
  <si>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</si>
  <si>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</si>
  <si>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</si>
  <si>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</si>
  <si>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</si>
  <si>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</si>
  <si>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</si>
  <si>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</si>
  <si>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</si>
  <si>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</si>
  <si>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</si>
  <si>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</si>
  <si>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</si>
  <si>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</si>
  <si>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</si>
  <si>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</si>
  <si>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</si>
  <si>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</si>
  <si>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</si>
  <si>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</si>
  <si>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</si>
  <si>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</si>
  <si>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</si>
  <si>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</si>
  <si>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</si>
  <si>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</si>
  <si>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</si>
  <si>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</si>
  <si>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</si>
  <si>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</si>
  <si>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</si>
  <si>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</si>
  <si>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</si>
  <si>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</si>
  <si>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</si>
  <si>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</si>
  <si>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</si>
  <si>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</si>
  <si>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</si>
  <si>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</si>
  <si>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</si>
  <si>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</si>
  <si>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</si>
  <si>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</si>
  <si>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</si>
  <si>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</si>
  <si>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</si>
  <si>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</si>
  <si>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</si>
  <si>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</si>
  <si>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</si>
  <si>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</si>
  <si>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</si>
  <si>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</si>
  <si>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</si>
  <si>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</si>
  <si>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</si>
  <si>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</si>
  <si>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</si>
  <si>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</si>
  <si>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</si>
  <si>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</si>
  <si>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</si>
  <si>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</si>
  <si>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</si>
  <si>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</si>
  <si>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</si>
  <si>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</si>
  <si>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</si>
  <si>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</si>
  <si>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</si>
  <si>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</si>
  <si>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</si>
  <si>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</si>
  <si>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</si>
  <si>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</si>
  <si>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</si>
  <si>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</si>
  <si>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</si>
  <si>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</si>
  <si>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</si>
  <si>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</si>
  <si>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</si>
  <si>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</si>
  <si>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</si>
  <si>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</si>
  <si>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</si>
  <si>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</si>
  <si>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</si>
  <si>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</si>
  <si>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</si>
  <si>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</si>
  <si>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</si>
  <si>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</si>
  <si>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</si>
  <si>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</si>
  <si>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</si>
  <si>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</si>
  <si>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</si>
  <si>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</si>
  <si>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</si>
  <si>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</si>
  <si>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</si>
  <si>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</si>
  <si>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</si>
  <si>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</si>
  <si>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</si>
  <si>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</si>
  <si>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</si>
  <si>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</si>
  <si>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</si>
  <si>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</si>
  <si>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</si>
  <si>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</si>
  <si>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</si>
  <si>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</si>
  <si>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</si>
  <si>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</si>
  <si>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</si>
  <si>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</si>
  <si>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</si>
  <si>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</si>
  <si>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</si>
  <si>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</si>
  <si>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</si>
  <si>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</si>
  <si>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</si>
  <si>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</si>
  <si>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</si>
  <si>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</si>
  <si>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</si>
  <si>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</si>
  <si>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</si>
  <si>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</si>
  <si>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</si>
  <si>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</si>
  <si>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</si>
  <si>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</si>
  <si>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</si>
  <si>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</si>
  <si>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</si>
  <si>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</si>
  <si>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</si>
  <si>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</si>
  <si>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</si>
  <si>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</si>
  <si>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</si>
  <si>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</si>
  <si>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</si>
  <si>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</si>
  <si>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</si>
  <si>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</si>
  <si>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</si>
  <si>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</si>
  <si>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</si>
  <si>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</si>
  <si>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</si>
  <si>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</si>
  <si>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</si>
  <si>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</si>
  <si>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</si>
  <si>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</si>
  <si>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</si>
  <si>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</si>
  <si>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</si>
  <si>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</si>
  <si>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</si>
  <si>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</si>
  <si>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</si>
  <si>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</si>
  <si>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</si>
  <si>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</si>
  <si>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</si>
  <si>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</si>
  <si>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</si>
  <si>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</si>
  <si>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</si>
  <si>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</si>
  <si>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</si>
  <si>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</si>
  <si>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</si>
  <si>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</si>
  <si>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</si>
  <si>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</si>
  <si>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</si>
  <si>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</si>
  <si>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</si>
  <si>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</si>
  <si>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</si>
  <si>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</si>
  <si>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</si>
  <si>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</si>
  <si>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</si>
  <si>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</si>
  <si>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</si>
  <si>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</si>
  <si>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</si>
  <si>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</si>
  <si>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</si>
  <si>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</si>
  <si>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</si>
  <si>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</si>
  <si>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</si>
  <si>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</si>
  <si>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</si>
  <si>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</si>
  <si>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</si>
  <si>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</si>
  <si>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</si>
  <si>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</si>
  <si>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</si>
  <si>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</si>
  <si>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</si>
  <si>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</si>
  <si>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</si>
  <si>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</si>
  <si>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</si>
  <si>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</si>
  <si>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</si>
  <si>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</si>
  <si>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</si>
  <si>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</si>
  <si>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</si>
  <si>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</si>
  <si>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</si>
  <si>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</si>
  <si>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</si>
  <si>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</si>
  <si>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</si>
  <si>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</si>
  <si>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</si>
  <si>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</si>
  <si>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</si>
  <si>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</si>
  <si>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</si>
  <si>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</si>
  <si>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</si>
  <si>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</si>
  <si>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</si>
  <si>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</si>
  <si>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</si>
  <si>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</si>
  <si>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</si>
  <si>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</si>
  <si>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</si>
  <si>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</si>
  <si>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</si>
  <si>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</si>
  <si>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</si>
  <si>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</si>
  <si>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</si>
  <si>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</si>
  <si>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</si>
  <si>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</si>
  <si>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</si>
  <si>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</si>
  <si>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</si>
  <si>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</si>
  <si>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</si>
  <si>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</si>
  <si>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</si>
  <si>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</si>
  <si>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</si>
  <si>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</si>
  <si>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</si>
  <si>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</si>
  <si>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</si>
  <si>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</si>
  <si>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</si>
  <si>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</si>
  <si>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</si>
  <si>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</si>
  <si>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</si>
  <si>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</si>
  <si>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</si>
  <si>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</si>
  <si>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</si>
  <si>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</si>
  <si>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</si>
  <si>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</si>
  <si>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</si>
  <si>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</si>
  <si>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</si>
  <si>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</si>
  <si>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</si>
  <si>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</si>
  <si>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</si>
  <si>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</si>
  <si>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</si>
  <si>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</si>
  <si>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</si>
  <si>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</si>
  <si>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</si>
  <si>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</si>
  <si>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</si>
  <si>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</si>
  <si>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</si>
  <si>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</si>
  <si>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</si>
  <si>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</si>
  <si>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</si>
  <si>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</si>
  <si>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</si>
  <si>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</si>
  <si>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</si>
  <si>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</si>
  <si>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</si>
  <si>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</si>
  <si>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</si>
  <si>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</si>
  <si>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</si>
  <si>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</si>
  <si>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</si>
  <si>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</si>
  <si>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</si>
  <si>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</si>
  <si>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</si>
  <si>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</si>
  <si>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</si>
  <si>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</si>
  <si>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</si>
  <si>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</si>
  <si>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</si>
  <si>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</si>
  <si>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</si>
  <si>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</si>
  <si>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</si>
  <si>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</si>
  <si>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</si>
  <si>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</si>
  <si>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</si>
  <si>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</si>
  <si>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</si>
  <si>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</si>
  <si>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</si>
  <si>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</si>
  <si>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</si>
  <si>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</si>
  <si>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</si>
  <si>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</si>
  <si>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</si>
  <si>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</si>
  <si>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</si>
  <si>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</si>
  <si>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</si>
  <si>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</si>
  <si>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</si>
  <si>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</si>
  <si>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</si>
  <si>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</si>
  <si>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</si>
  <si>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</si>
  <si>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</si>
  <si>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</si>
  <si>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</si>
  <si>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</si>
  <si>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</si>
  <si>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</si>
  <si>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</si>
  <si>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</si>
  <si>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</si>
  <si>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</si>
  <si>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</si>
  <si>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</si>
  <si>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</si>
  <si>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</si>
  <si>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</si>
  <si>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</si>
  <si>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</si>
  <si>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</si>
  <si>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</si>
  <si>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</si>
  <si>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</si>
  <si>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</si>
  <si>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</si>
  <si>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</si>
  <si>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</si>
  <si>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</si>
  <si>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</si>
  <si>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</si>
  <si>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</si>
  <si>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</si>
  <si>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</si>
  <si>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</si>
  <si>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</si>
  <si>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</si>
  <si>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</si>
  <si>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</si>
  <si>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</si>
  <si>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</si>
  <si>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</si>
  <si>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</si>
  <si>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</si>
  <si>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</si>
  <si>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</si>
  <si>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</si>
  <si>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</si>
  <si>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</si>
  <si>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</si>
  <si>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</si>
  <si>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</si>
  <si>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</si>
  <si>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</si>
  <si>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</si>
  <si>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</si>
  <si>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</si>
  <si>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</si>
  <si>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</si>
  <si>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</si>
  <si>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</si>
  <si>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</si>
  <si>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</si>
  <si>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</si>
  <si>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</si>
  <si>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</si>
  <si>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</si>
  <si>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</si>
  <si>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</si>
  <si>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</si>
  <si>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</si>
  <si>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</si>
  <si>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</si>
  <si>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</si>
  <si>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</si>
  <si>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</si>
  <si>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</si>
  <si>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</si>
  <si>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</si>
  <si>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</si>
  <si>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</si>
  <si>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</si>
  <si>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</si>
  <si>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</si>
  <si>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</si>
  <si>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</si>
  <si>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</si>
  <si>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</si>
  <si>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</si>
  <si>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</si>
  <si>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</si>
  <si>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</si>
  <si>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</si>
  <si>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</si>
  <si>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</si>
  <si>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</si>
  <si>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</si>
  <si>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</si>
  <si>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</si>
  <si>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</si>
  <si>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</si>
  <si>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</si>
  <si>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</si>
  <si>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</si>
  <si>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</si>
  <si>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</si>
  <si>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</si>
  <si>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</si>
  <si>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</si>
  <si>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</si>
  <si>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</si>
  <si>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</si>
  <si>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</si>
  <si>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</si>
  <si>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</si>
  <si>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</si>
  <si>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</si>
  <si>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</si>
  <si>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</si>
  <si>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</si>
  <si>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</si>
  <si>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</si>
  <si>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</si>
  <si>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</si>
  <si>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</si>
  <si>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</si>
  <si>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</si>
  <si>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</si>
  <si>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</si>
  <si>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</si>
  <si>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</si>
  <si>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</si>
  <si>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</si>
  <si>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</si>
  <si>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</si>
  <si>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</si>
  <si>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</si>
  <si>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</si>
  <si>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</si>
  <si>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</si>
  <si>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</si>
  <si>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</si>
  <si>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</si>
  <si>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</si>
  <si>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</si>
  <si>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</si>
  <si>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</si>
  <si>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</si>
  <si>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</si>
  <si>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</si>
  <si>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</si>
  <si>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</si>
  <si>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</si>
  <si>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</si>
  <si>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</si>
  <si>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</si>
  <si>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</si>
  <si>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</si>
  <si>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</si>
  <si>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</si>
  <si>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</si>
  <si>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</si>
  <si>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</si>
  <si>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</si>
  <si>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</si>
  <si>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</si>
  <si>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</si>
  <si>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</si>
  <si>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</si>
  <si>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</si>
  <si>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</si>
  <si>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</si>
  <si>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</si>
  <si>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</si>
  <si>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</si>
  <si>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</si>
  <si>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</si>
  <si>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</si>
  <si>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</si>
  <si>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</si>
  <si>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</si>
  <si>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</si>
  <si>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</si>
  <si>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</si>
  <si>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</si>
  <si>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</si>
  <si>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</si>
  <si>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</si>
  <si>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</si>
  <si>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</si>
  <si>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</si>
  <si>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</si>
  <si>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</si>
  <si>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</si>
  <si>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</si>
  <si>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</si>
  <si>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</si>
  <si>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</si>
  <si>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</si>
  <si>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</si>
  <si>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</si>
  <si>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</si>
  <si>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</si>
  <si>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</si>
  <si>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</si>
  <si>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</si>
  <si>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</si>
  <si>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</si>
  <si>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</si>
  <si>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</si>
  <si>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</si>
  <si>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</si>
  <si>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</si>
  <si>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</si>
  <si>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</si>
  <si>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</si>
  <si>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</si>
  <si>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</si>
  <si>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</si>
  <si>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</si>
  <si>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</si>
  <si>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</si>
  <si>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</si>
  <si>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</si>
  <si>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</si>
  <si>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</si>
  <si>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</si>
  <si>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</si>
  <si>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</si>
  <si>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</si>
  <si>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</si>
  <si>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</si>
  <si>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</si>
  <si>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</si>
  <si>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</si>
  <si>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</si>
  <si>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</si>
  <si>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</si>
  <si>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</si>
  <si>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</si>
  <si>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</si>
  <si>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</si>
  <si>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</si>
  <si>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</si>
  <si>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</si>
  <si>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</si>
  <si>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</si>
  <si>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</si>
  <si>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</si>
  <si>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</si>
  <si>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</si>
  <si>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</si>
  <si>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</si>
  <si>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</si>
  <si>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</si>
  <si>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</si>
  <si>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</si>
  <si>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</si>
  <si>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</si>
  <si>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</si>
  <si>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</si>
  <si>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</si>
  <si>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</si>
  <si>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</si>
  <si>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</si>
  <si>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</si>
  <si>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</si>
  <si>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</si>
  <si>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</si>
  <si>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</si>
  <si>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</si>
  <si>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</si>
  <si>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</si>
  <si>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</si>
  <si>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</si>
  <si>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</si>
  <si>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</si>
  <si>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</si>
  <si>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</si>
  <si>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</si>
  <si>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</si>
  <si>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</si>
  <si>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</si>
  <si>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</si>
  <si>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</si>
  <si>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</si>
  <si>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</si>
  <si>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</si>
  <si>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</si>
  <si>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</si>
  <si>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</si>
  <si>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</si>
  <si>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</si>
  <si>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</si>
  <si>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</si>
  <si>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</si>
  <si>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</si>
  <si>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</si>
  <si>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</si>
  <si>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</si>
  <si>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</si>
  <si>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</si>
  <si>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</si>
  <si>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</si>
  <si>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</si>
  <si>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</si>
  <si>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</si>
  <si>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</si>
  <si>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</si>
  <si>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</si>
  <si>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</si>
  <si>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</si>
  <si>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</si>
  <si>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</si>
  <si>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</si>
  <si>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</si>
  <si>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</si>
  <si>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</si>
  <si>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</si>
  <si>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</si>
  <si>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</si>
  <si>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</si>
  <si>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</si>
  <si>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</si>
  <si>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</si>
  <si>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</si>
  <si>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</si>
  <si>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</si>
  <si>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</si>
  <si>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</si>
  <si>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</si>
  <si>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</si>
  <si>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</si>
  <si>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</si>
  <si>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</si>
  <si>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</si>
  <si>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</si>
  <si>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</si>
  <si>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</si>
  <si>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</si>
  <si>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</si>
  <si>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</si>
  <si>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</si>
  <si>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</si>
  <si>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</si>
  <si>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</si>
  <si>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</si>
  <si>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</si>
  <si>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</si>
  <si>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</si>
  <si>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</si>
  <si>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</si>
  <si>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</si>
  <si>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</si>
  <si>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</si>
  <si>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</si>
  <si>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</si>
  <si>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</si>
  <si>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</si>
  <si>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</si>
  <si>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</si>
  <si>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</si>
  <si>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</si>
  <si>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</si>
  <si>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</si>
  <si>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</si>
  <si>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</si>
  <si>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</si>
  <si>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</si>
  <si>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</si>
  <si>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</si>
  <si>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</si>
  <si>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</si>
  <si>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</si>
  <si>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</si>
  <si>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</si>
  <si>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</si>
  <si>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</si>
  <si>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</si>
  <si>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</si>
  <si>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</si>
  <si>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</si>
  <si>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</si>
  <si>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</si>
  <si>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</si>
  <si>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</si>
  <si>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</si>
  <si>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</si>
  <si>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</si>
  <si>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</si>
  <si>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</si>
  <si>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</si>
  <si>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</si>
  <si>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</si>
  <si>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</si>
  <si>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</si>
  <si>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</si>
  <si>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</si>
  <si>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</si>
  <si>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</si>
  <si>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</si>
  <si>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</si>
  <si>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</si>
  <si>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</si>
  <si>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</si>
  <si>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</si>
  <si>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</si>
  <si>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</si>
  <si>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</si>
  <si>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</si>
  <si>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</si>
  <si>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</si>
  <si>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</si>
  <si>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</si>
  <si>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</si>
  <si>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</si>
  <si>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</si>
  <si>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</si>
  <si>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</si>
  <si>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</si>
  <si>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</si>
  <si>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</si>
  <si>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</si>
  <si>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</si>
  <si>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</si>
  <si>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</si>
  <si>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</si>
  <si>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</si>
  <si>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</si>
  <si>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</si>
  <si>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</si>
  <si>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</si>
  <si>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</si>
  <si>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</si>
  <si>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</si>
  <si>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</si>
  <si>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</si>
  <si>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</si>
  <si>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</si>
  <si>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</si>
  <si>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</si>
  <si>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</si>
  <si>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</si>
  <si>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</si>
  <si>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</si>
  <si>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</si>
  <si>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</si>
  <si>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</si>
  <si>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</si>
  <si>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</si>
  <si>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</si>
  <si>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</si>
  <si>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</si>
  <si>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</si>
  <si>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</si>
  <si>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</si>
  <si>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</si>
  <si>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</si>
  <si>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</si>
  <si>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</si>
  <si>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</si>
  <si>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</si>
  <si>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</si>
  <si>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</si>
  <si>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</si>
  <si>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</si>
  <si>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</si>
  <si>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</si>
  <si>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</si>
  <si>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</si>
  <si>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</si>
  <si>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</si>
  <si>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</si>
  <si>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</si>
  <si>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</si>
  <si>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</si>
  <si>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</si>
  <si>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</si>
  <si>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</si>
  <si>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</si>
  <si>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</si>
  <si>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</si>
  <si>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</si>
  <si>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</si>
  <si>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</si>
  <si>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</si>
  <si>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</si>
  <si>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</si>
  <si>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</si>
  <si>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</si>
  <si>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</si>
  <si>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</si>
  <si>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</si>
  <si>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</si>
  <si>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</si>
  <si>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</si>
  <si>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</si>
  <si>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</si>
  <si>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</si>
  <si>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</si>
  <si>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</si>
  <si>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</si>
  <si>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</si>
  <si>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</si>
  <si>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</si>
  <si>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</si>
  <si>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</si>
  <si>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</si>
  <si>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</si>
  <si>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</si>
  <si>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</si>
  <si>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</si>
  <si>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</si>
  <si>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</si>
  <si>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</si>
  <si>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</si>
  <si>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</si>
  <si>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</si>
  <si>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</si>
  <si>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</si>
  <si>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</si>
  <si>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</si>
  <si>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</si>
  <si>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</si>
  <si>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</si>
  <si>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</si>
  <si>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</si>
  <si>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</si>
  <si>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</si>
  <si>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</si>
  <si>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</si>
  <si>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</si>
  <si>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</si>
  <si>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</si>
  <si>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</si>
  <si>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</si>
  <si>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</si>
  <si>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</si>
  <si>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</si>
  <si>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</si>
  <si>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</si>
  <si>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</si>
  <si>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</si>
  <si>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</si>
  <si>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</si>
  <si>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</si>
  <si>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</si>
  <si>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</si>
  <si>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</si>
  <si>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</si>
  <si>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</si>
  <si>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</si>
  <si>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</si>
  <si>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</si>
  <si>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</si>
  <si>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</si>
  <si>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</si>
  <si>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</si>
  <si>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</si>
  <si>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</si>
  <si>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</si>
  <si>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</si>
  <si>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</si>
  <si>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</si>
  <si>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</si>
  <si>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</si>
  <si>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</si>
  <si>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</si>
  <si>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</si>
  <si>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</si>
  <si>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</si>
  <si>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</si>
  <si>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</si>
  <si>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</si>
  <si>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</si>
  <si>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</si>
  <si>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</si>
  <si>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</si>
  <si>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</si>
  <si>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</si>
  <si>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</si>
  <si>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</si>
  <si>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</si>
  <si>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</si>
  <si>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</si>
  <si>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</si>
  <si>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</si>
  <si>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</si>
  <si>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</si>
  <si>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</si>
  <si>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</si>
  <si>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</si>
  <si>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</si>
  <si>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</si>
  <si>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</si>
  <si>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</si>
  <si>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</si>
  <si>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</si>
  <si>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</si>
  <si>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</si>
  <si>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</si>
  <si>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</si>
  <si>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</si>
  <si>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</si>
  <si>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</si>
  <si>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</si>
  <si>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</si>
  <si>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</si>
  <si>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</si>
  <si>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</si>
  <si>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</si>
  <si>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</si>
  <si>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</si>
  <si>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</si>
  <si>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</si>
  <si>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</si>
  <si>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</si>
  <si>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</si>
  <si>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</si>
  <si>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</si>
  <si>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</si>
  <si>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</si>
  <si>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</si>
  <si>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</si>
  <si>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</si>
  <si>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</si>
  <si>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</si>
  <si>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</si>
  <si>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</si>
  <si>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</si>
  <si>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</si>
  <si>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</si>
  <si>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</si>
  <si>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</si>
  <si>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</si>
  <si>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</si>
  <si>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</si>
  <si>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</si>
  <si>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</si>
  <si>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</si>
  <si>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</si>
  <si>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</si>
  <si>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</si>
  <si>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</si>
  <si>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</si>
  <si>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</si>
  <si>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</si>
  <si>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</si>
  <si>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</si>
  <si>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</si>
  <si>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</si>
  <si>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</si>
  <si>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</si>
  <si>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</si>
  <si>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</si>
  <si>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</si>
  <si>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</si>
  <si>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</si>
  <si>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</si>
  <si>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</si>
  <si>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</si>
  <si>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</si>
  <si>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</si>
  <si>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</si>
  <si>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</si>
  <si>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</si>
  <si>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</si>
  <si>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</si>
  <si>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</si>
  <si>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</si>
  <si>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</si>
  <si>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</si>
  <si>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</si>
  <si>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</si>
  <si>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</si>
  <si>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</si>
  <si>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</si>
  <si>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</si>
  <si>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</si>
  <si>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</si>
  <si>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</si>
  <si>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</si>
  <si>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</si>
  <si>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</si>
  <si>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</si>
  <si>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</si>
  <si>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</si>
  <si>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</si>
  <si>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</si>
  <si>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</si>
  <si>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</si>
  <si>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</si>
  <si>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</si>
  <si>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</si>
  <si>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</si>
  <si>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</si>
  <si>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</si>
  <si>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</si>
  <si>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</si>
  <si>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</si>
  <si>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</si>
  <si>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</si>
  <si>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</si>
  <si>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</si>
  <si>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</si>
  <si>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</si>
  <si>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</si>
  <si>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</si>
  <si>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</si>
  <si>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</si>
  <si>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</si>
  <si>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</si>
  <si>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</si>
  <si>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</si>
  <si>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</si>
  <si>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</si>
  <si>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</si>
  <si>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</si>
  <si>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</si>
  <si>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</si>
  <si>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</si>
  <si>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</si>
  <si>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</si>
  <si>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</si>
  <si>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</si>
  <si>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</si>
  <si>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</si>
  <si>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</si>
  <si>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</si>
  <si>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</si>
  <si>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</si>
  <si>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</si>
  <si>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</si>
  <si>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</si>
  <si>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</si>
  <si>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</si>
  <si>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</si>
  <si>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</si>
  <si>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</si>
  <si>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</si>
  <si>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</si>
  <si>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</si>
  <si>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</si>
  <si>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</si>
  <si>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</si>
  <si>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</si>
  <si>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</si>
  <si>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</si>
  <si>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</si>
  <si>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</si>
  <si>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</si>
  <si>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</si>
  <si>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</si>
  <si>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</si>
  <si>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</si>
  <si>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</si>
  <si>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</si>
  <si>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</si>
  <si>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</si>
  <si>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</si>
  <si>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</si>
  <si>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</si>
  <si>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</si>
  <si>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</si>
  <si>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</si>
  <si>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</si>
  <si>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</si>
  <si>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</si>
  <si>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</si>
  <si>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</si>
  <si>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</si>
  <si>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</si>
  <si>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</si>
  <si>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</si>
  <si>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</si>
  <si>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</si>
  <si>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</si>
  <si>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</si>
  <si>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</si>
  <si>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</si>
  <si>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</si>
  <si>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</si>
  <si>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</si>
  <si>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</si>
  <si>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</si>
  <si>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</si>
  <si>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</si>
  <si>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</si>
  <si>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</si>
  <si>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</si>
  <si>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</si>
  <si>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</si>
  <si>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</si>
  <si>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</si>
  <si>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</si>
  <si>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</si>
  <si>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</si>
  <si>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</si>
  <si>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</si>
  <si>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</si>
  <si>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</si>
  <si>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</si>
  <si>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</si>
  <si>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</si>
  <si>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</si>
  <si>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</si>
  <si>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</si>
  <si>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</si>
  <si>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</si>
  <si>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</si>
  <si>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</si>
  <si>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</si>
  <si>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</si>
  <si>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</si>
  <si>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</si>
  <si>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</si>
  <si>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</si>
  <si>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</si>
  <si>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</si>
  <si>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</si>
  <si>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</si>
  <si>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</si>
  <si>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</si>
  <si>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</si>
  <si>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</si>
  <si>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</si>
  <si>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</si>
  <si>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</si>
  <si>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</si>
  <si>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</si>
  <si>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</si>
  <si>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</si>
  <si>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</si>
  <si>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</si>
  <si>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</si>
  <si>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</si>
  <si>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</si>
  <si>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</si>
  <si>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</si>
  <si>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</si>
  <si>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</si>
  <si>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</si>
  <si>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</si>
  <si>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</si>
  <si>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</si>
  <si>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</si>
  <si>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</si>
  <si>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</si>
  <si>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</si>
  <si>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</si>
  <si>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</si>
  <si>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</si>
  <si>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</si>
  <si>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</si>
  <si>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</si>
  <si>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</si>
  <si>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</si>
  <si>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</si>
  <si>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</si>
  <si>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</si>
  <si>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</si>
  <si>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</si>
  <si>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</si>
  <si>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</si>
  <si>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</si>
  <si>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</si>
  <si>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</si>
  <si>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</si>
  <si>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</si>
  <si>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</si>
  <si>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</si>
  <si>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</si>
  <si>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</si>
  <si>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</si>
  <si>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</si>
  <si>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</si>
  <si>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</si>
  <si>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</si>
  <si>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</si>
  <si>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</si>
  <si>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</si>
  <si>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</si>
  <si>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</si>
  <si>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</si>
  <si>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</si>
  <si>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</si>
  <si>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</si>
  <si>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</si>
  <si>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</si>
  <si>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</si>
  <si>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</si>
  <si>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</si>
  <si>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</si>
  <si>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</si>
  <si>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</si>
  <si>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</si>
  <si>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</si>
  <si>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</si>
  <si>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</si>
  <si>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</si>
  <si>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</si>
  <si>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</si>
  <si>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</si>
  <si>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</si>
  <si>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</si>
  <si>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</si>
  <si>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</si>
  <si>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</si>
  <si>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</si>
  <si>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</si>
  <si>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</si>
  <si>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</si>
  <si>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</si>
  <si>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</si>
  <si>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</si>
  <si>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</si>
  <si>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</si>
  <si>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</si>
  <si>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</si>
  <si>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</si>
  <si>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</si>
  <si>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</si>
  <si>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</si>
  <si>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</si>
  <si>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</si>
  <si>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</si>
  <si>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</si>
  <si>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</si>
  <si>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</si>
  <si>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</si>
  <si>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</si>
  <si>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</si>
  <si>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</si>
  <si>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</si>
  <si>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</si>
  <si>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</si>
  <si>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</si>
  <si>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</si>
  <si>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</si>
  <si>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</si>
  <si>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</si>
  <si>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</si>
  <si>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</si>
  <si>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</si>
  <si>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</si>
  <si>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</si>
  <si>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</si>
  <si>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</si>
  <si>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</si>
  <si>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</si>
  <si>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</si>
  <si>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</si>
  <si>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</si>
  <si>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</si>
  <si>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</si>
  <si>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</si>
  <si>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</si>
  <si>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</si>
  <si>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</si>
  <si>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</si>
  <si>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</si>
  <si>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</si>
  <si>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</si>
  <si>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</si>
  <si>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</si>
  <si>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</si>
  <si>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</si>
  <si>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</si>
  <si>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</si>
  <si>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</si>
  <si>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</si>
  <si>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</si>
  <si>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</si>
  <si>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</si>
  <si>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</si>
  <si>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</si>
  <si>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</si>
  <si>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</si>
  <si>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</si>
  <si>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</si>
  <si>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</si>
  <si>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</si>
  <si>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</si>
  <si>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</si>
  <si>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</si>
  <si>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</si>
  <si>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</si>
  <si>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</si>
  <si>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</si>
  <si>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</si>
  <si>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</si>
  <si>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</si>
  <si>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</si>
  <si>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</si>
  <si>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</si>
  <si>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</si>
  <si>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</si>
  <si>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</si>
  <si>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</si>
  <si>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</si>
  <si>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</si>
  <si>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</si>
  <si>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</si>
  <si>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</si>
  <si>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</si>
  <si>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</si>
  <si>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</si>
  <si>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</si>
  <si>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</si>
  <si>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</si>
  <si>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</si>
  <si>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</si>
  <si>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</si>
  <si>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</si>
  <si>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</si>
  <si>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</si>
  <si>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</si>
  <si>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</si>
  <si>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</si>
  <si>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</si>
  <si>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</si>
  <si>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</si>
  <si>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</si>
  <si>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</si>
  <si>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</si>
  <si>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</si>
  <si>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</si>
  <si>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</si>
  <si>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</si>
  <si>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</si>
  <si>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</si>
  <si>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</si>
  <si>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</si>
  <si>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</si>
  <si>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</si>
  <si>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</si>
  <si>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</si>
  <si>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</si>
  <si>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</si>
  <si>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</si>
  <si>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</si>
  <si>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</si>
  <si>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</si>
  <si>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</si>
  <si>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</si>
  <si>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</si>
  <si>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</si>
  <si>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</si>
  <si>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</si>
  <si>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</si>
  <si>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</si>
  <si>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</si>
  <si>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</si>
  <si>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</si>
  <si>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</si>
  <si>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</si>
  <si>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</si>
  <si>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</si>
  <si>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</si>
  <si>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</si>
  <si>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</si>
  <si>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</si>
  <si>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</si>
  <si>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</si>
  <si>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</si>
  <si>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</si>
  <si>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</si>
  <si>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</si>
  <si>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</si>
  <si>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</si>
  <si>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</si>
  <si>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</si>
  <si>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</si>
  <si>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</si>
  <si>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</si>
  <si>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</si>
  <si>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</si>
  <si>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</si>
  <si>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</si>
  <si>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</si>
  <si>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</si>
  <si>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</si>
  <si>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</si>
  <si>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</si>
  <si>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</si>
  <si>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</si>
  <si>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</si>
  <si>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</si>
  <si>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</si>
  <si>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</si>
  <si>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</si>
  <si>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</si>
  <si>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</si>
  <si>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</si>
  <si>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</si>
  <si>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</si>
  <si>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</si>
  <si>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</si>
  <si>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</si>
  <si>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</si>
  <si>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</si>
  <si>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</si>
  <si>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</si>
  <si>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</si>
  <si>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</si>
  <si>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</si>
  <si>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</si>
  <si>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</si>
  <si>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</si>
  <si>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</si>
  <si>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</si>
  <si>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</si>
  <si>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</si>
  <si>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</si>
  <si>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</si>
  <si>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</si>
  <si>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</si>
  <si>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</si>
  <si>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</si>
  <si>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</si>
  <si>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</si>
  <si>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</si>
  <si>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</si>
  <si>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</si>
  <si>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</si>
  <si>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</si>
  <si>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</si>
  <si>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</si>
  <si>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</si>
  <si>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</si>
  <si>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</si>
  <si>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</si>
  <si>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</si>
  <si>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</si>
  <si>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</si>
  <si>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</si>
  <si>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</si>
  <si>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</si>
  <si>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</si>
  <si>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</si>
  <si>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</si>
  <si>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</si>
  <si>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</si>
  <si>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</si>
  <si>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</si>
  <si>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</si>
  <si>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</si>
  <si>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</si>
  <si>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</si>
  <si>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</si>
  <si>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</si>
  <si>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</si>
  <si>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</si>
  <si>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</si>
  <si>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</si>
  <si>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</si>
  <si>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</si>
  <si>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</si>
  <si>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</si>
  <si>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</si>
  <si>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</si>
  <si>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</si>
  <si>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</si>
  <si>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</si>
  <si>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</si>
  <si>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</si>
  <si>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</si>
  <si>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</si>
  <si>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</si>
  <si>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</si>
  <si>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</si>
  <si>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</si>
  <si>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</si>
  <si>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</si>
  <si>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</si>
  <si>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</si>
  <si>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</si>
  <si>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</si>
  <si>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</si>
  <si>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</si>
  <si>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</si>
  <si>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</si>
  <si>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</si>
  <si>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</si>
  <si>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</si>
  <si>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</si>
  <si>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</si>
  <si>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</si>
  <si>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</si>
  <si>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</si>
  <si>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</si>
  <si>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</si>
  <si>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</si>
  <si>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</si>
  <si>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</si>
  <si>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</si>
  <si>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</si>
  <si>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</si>
  <si>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</si>
  <si>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</si>
  <si>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</si>
  <si>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</si>
  <si>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</si>
  <si>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</si>
  <si>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</si>
  <si>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</si>
  <si>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</si>
  <si>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</si>
  <si>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</si>
  <si>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</si>
  <si>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</si>
  <si>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</si>
  <si>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</si>
  <si>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</si>
  <si>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</si>
  <si>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</si>
  <si>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</si>
  <si>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</si>
  <si>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</si>
  <si>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</si>
  <si>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</si>
  <si>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</si>
  <si>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</si>
  <si>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</si>
  <si>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</si>
  <si>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</si>
  <si>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</si>
  <si>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</si>
  <si>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</si>
  <si>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</si>
  <si>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</si>
  <si>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</si>
  <si>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</si>
  <si>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</si>
  <si>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</si>
  <si>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</si>
  <si>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</si>
  <si>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</si>
  <si>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</si>
  <si>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</si>
  <si>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</si>
  <si>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</si>
  <si>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</si>
  <si>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</si>
  <si>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</si>
  <si>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</si>
  <si>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</si>
  <si>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</si>
  <si>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</si>
  <si>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</si>
  <si>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</si>
  <si>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</si>
  <si>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</si>
  <si>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</si>
  <si>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</si>
  <si>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</si>
  <si>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</si>
  <si>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</si>
  <si>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</si>
  <si>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</si>
  <si>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</si>
  <si>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</si>
  <si>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</si>
  <si>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</si>
  <si>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</si>
  <si>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</si>
  <si>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</si>
  <si>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</si>
  <si>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</si>
  <si>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</si>
  <si>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</si>
  <si>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</si>
  <si>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</si>
  <si>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</si>
  <si>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</si>
  <si>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</si>
  <si>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</si>
  <si>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</si>
  <si>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</si>
  <si>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</si>
  <si>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</si>
  <si>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</si>
  <si>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</si>
  <si>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</si>
  <si>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</si>
  <si>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</si>
  <si>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</si>
  <si>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</si>
  <si>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</si>
  <si>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</si>
  <si>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</si>
  <si>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</si>
  <si>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</si>
  <si>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</si>
  <si>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</si>
  <si>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</si>
  <si>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</si>
  <si>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</si>
  <si>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</si>
  <si>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</si>
  <si>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</si>
  <si>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</si>
  <si>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</si>
  <si>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</si>
  <si>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</si>
  <si>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</si>
  <si>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</si>
  <si>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</si>
  <si>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</si>
  <si>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</si>
  <si>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</si>
  <si>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</si>
  <si>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</si>
  <si>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</si>
  <si>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</si>
  <si>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</si>
  <si>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</si>
  <si>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</si>
  <si>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</si>
  <si>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</si>
  <si>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</si>
  <si>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</si>
  <si>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</si>
  <si>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</si>
  <si>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</si>
  <si>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</si>
  <si>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</si>
  <si>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</si>
  <si>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</si>
  <si>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</si>
  <si>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</si>
  <si>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</si>
  <si>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</si>
  <si>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</si>
  <si>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</si>
  <si>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</si>
  <si>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</si>
  <si>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</si>
  <si>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</si>
  <si>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</si>
  <si>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</si>
  <si>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</si>
  <si>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</si>
  <si>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</si>
  <si>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</si>
  <si>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</si>
  <si>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</si>
  <si>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</si>
  <si>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</si>
  <si>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</si>
  <si>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</si>
  <si>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</si>
  <si>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</si>
  <si>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</si>
  <si>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</si>
  <si>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</si>
  <si>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</si>
  <si>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</si>
  <si>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</si>
  <si>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</si>
  <si>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</si>
  <si>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</si>
  <si>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</si>
  <si>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</si>
  <si>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</si>
  <si>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</si>
  <si>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</si>
  <si>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</si>
  <si>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</si>
  <si>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</si>
  <si>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</si>
  <si>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</si>
  <si>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</si>
  <si>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</si>
  <si>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</si>
  <si>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</si>
  <si>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</si>
  <si>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</si>
  <si>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</si>
  <si>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</si>
  <si>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</si>
  <si>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</si>
  <si>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</si>
  <si>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</si>
  <si>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</si>
  <si>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</si>
  <si>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</si>
  <si>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</si>
  <si>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</si>
  <si>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</si>
  <si>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</si>
  <si>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</si>
  <si>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</si>
  <si>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</si>
  <si>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</si>
  <si>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</si>
  <si>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</si>
  <si>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</si>
  <si>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</si>
  <si>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</si>
  <si>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</si>
  <si>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</si>
  <si>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</si>
  <si>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</si>
  <si>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</si>
  <si>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</si>
  <si>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</si>
  <si>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</si>
  <si>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</si>
  <si>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</si>
  <si>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</si>
  <si>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</si>
  <si>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</si>
  <si>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</si>
  <si>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</si>
  <si>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</si>
  <si>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</si>
  <si>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</si>
  <si>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</si>
  <si>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</si>
  <si>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</si>
  <si>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</si>
  <si>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</si>
  <si>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</si>
  <si>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</si>
  <si>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</si>
  <si>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</si>
  <si>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</si>
  <si>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</si>
  <si>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</si>
  <si>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</si>
  <si>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</si>
  <si>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</si>
  <si>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</si>
  <si>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</si>
  <si>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</si>
  <si>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</si>
  <si>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</si>
  <si>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</si>
  <si>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</si>
  <si>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</si>
  <si>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</si>
  <si>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</si>
  <si>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</si>
  <si>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</si>
  <si>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</si>
  <si>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</si>
  <si>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</si>
  <si>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</si>
  <si>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</si>
  <si>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</si>
  <si>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</si>
  <si>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</si>
  <si>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</si>
  <si>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</si>
  <si>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</si>
  <si>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</si>
  <si>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</si>
  <si>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</si>
  <si>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</si>
  <si>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</si>
  <si>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</si>
  <si>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</si>
  <si>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</si>
  <si>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</si>
  <si>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</si>
  <si>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</si>
  <si>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</si>
  <si>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</si>
  <si>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</si>
  <si>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</si>
  <si>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</si>
  <si>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</si>
  <si>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</si>
  <si>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</si>
  <si>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</si>
  <si>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</si>
  <si>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</si>
  <si>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</si>
  <si>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</si>
  <si>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</si>
  <si>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</si>
  <si>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</si>
  <si>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</si>
  <si>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</si>
  <si>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</si>
  <si>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</si>
  <si>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</si>
  <si>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</si>
  <si>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</si>
  <si>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</si>
  <si>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</si>
  <si>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</si>
  <si>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</si>
  <si>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</si>
  <si>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</si>
  <si>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</si>
  <si>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</si>
  <si>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</si>
  <si>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</si>
  <si>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</si>
  <si>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</si>
  <si>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</si>
  <si>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</si>
  <si>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</si>
  <si>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</si>
  <si>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</si>
  <si>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</si>
  <si>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</si>
  <si>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</si>
  <si>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</si>
  <si>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</si>
  <si>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</si>
  <si>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</si>
  <si>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</si>
  <si>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</si>
  <si>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</si>
  <si>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</si>
  <si>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</si>
  <si>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</si>
  <si>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</si>
  <si>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</si>
  <si>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</si>
  <si>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</si>
  <si>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</si>
  <si>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</si>
  <si>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</si>
  <si>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</si>
  <si>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</si>
  <si>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</si>
  <si>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</si>
  <si>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</si>
  <si>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</si>
  <si>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</si>
  <si>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</si>
  <si>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</si>
  <si>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</si>
  <si>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</si>
  <si>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</si>
  <si>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</si>
  <si>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</si>
  <si>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</si>
  <si>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</si>
  <si>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</si>
  <si>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</si>
  <si>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</si>
  <si>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</si>
  <si>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</si>
  <si>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</si>
  <si>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</si>
  <si>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</si>
  <si>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</si>
  <si>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</si>
  <si>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</si>
  <si>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</si>
  <si>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</si>
  <si>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</si>
  <si>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</si>
  <si>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</si>
  <si>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</si>
  <si>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</si>
  <si>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</si>
  <si>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</si>
  <si>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</si>
  <si>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</si>
  <si>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</si>
  <si>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</si>
  <si>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</si>
  <si>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</si>
  <si>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</si>
  <si>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</si>
  <si>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</si>
  <si>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</si>
  <si>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</si>
  <si>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</si>
  <si>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</si>
  <si>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</si>
  <si>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</si>
  <si>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</si>
  <si>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</si>
  <si>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</si>
  <si>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</si>
  <si>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</si>
  <si>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</si>
  <si>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</si>
  <si>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</si>
  <si>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</si>
  <si>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</si>
  <si>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</si>
  <si>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</si>
  <si>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</si>
  <si>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</si>
  <si>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</si>
  <si>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</si>
  <si>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</si>
  <si>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</si>
  <si>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</si>
  <si>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</si>
  <si>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</si>
  <si>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</si>
  <si>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</si>
  <si>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</si>
  <si>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</si>
  <si>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</si>
  <si>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</si>
  <si>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</si>
  <si>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</si>
  <si>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</si>
  <si>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</si>
  <si>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</si>
  <si>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</si>
  <si>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</si>
  <si>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</si>
  <si>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</si>
  <si>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</si>
  <si>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</si>
  <si>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</si>
  <si>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</si>
  <si>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</si>
  <si>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</si>
  <si>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</si>
  <si>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</si>
  <si>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</si>
  <si>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</si>
  <si>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</si>
  <si>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</si>
  <si>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</si>
  <si>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</si>
  <si>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</si>
  <si>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</si>
  <si>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</si>
  <si>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</si>
  <si>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</si>
  <si>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</si>
  <si>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</si>
  <si>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</si>
  <si>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</si>
  <si>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</si>
  <si>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</si>
  <si>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</si>
  <si>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</si>
  <si>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</si>
  <si>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</si>
  <si>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</si>
  <si>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</si>
  <si>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</si>
  <si>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</si>
  <si>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</si>
  <si>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</si>
  <si>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</si>
  <si>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</si>
  <si>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</si>
  <si>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</si>
  <si>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</si>
  <si>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</si>
  <si>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</si>
  <si>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</si>
  <si>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</si>
  <si>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</si>
  <si>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</si>
  <si>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</si>
  <si>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</si>
  <si>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</si>
  <si>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</si>
  <si>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</si>
  <si>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</si>
  <si>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</si>
  <si>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</si>
  <si>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</si>
  <si>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</si>
  <si>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</si>
  <si>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</si>
  <si>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</si>
  <si>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</si>
  <si>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</si>
  <si>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</si>
  <si>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</si>
  <si>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</si>
  <si>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</si>
  <si>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</si>
  <si>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</si>
  <si>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</si>
  <si>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</si>
  <si>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</si>
  <si>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</si>
  <si>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</si>
  <si>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</si>
  <si>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</si>
  <si>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</si>
  <si>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</si>
  <si>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</si>
  <si>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</si>
  <si>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</si>
  <si>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</si>
  <si>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</si>
  <si>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</si>
  <si>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</si>
  <si>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</si>
  <si>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</si>
  <si>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</si>
  <si>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</si>
  <si>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</si>
  <si>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</si>
  <si>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</si>
  <si>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</si>
  <si>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</si>
  <si>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</si>
  <si>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</si>
  <si>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</si>
  <si>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</si>
  <si>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</si>
  <si>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</si>
  <si>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</si>
  <si>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</si>
  <si>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</si>
  <si>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</si>
  <si>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</si>
  <si>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</si>
  <si>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</si>
  <si>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</si>
  <si>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</si>
  <si>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</si>
  <si>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</si>
  <si>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</si>
  <si>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</si>
  <si>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</si>
  <si>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</si>
  <si>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</si>
  <si>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</si>
  <si>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</si>
  <si>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</si>
  <si>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</si>
  <si>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</si>
  <si>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</si>
  <si>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</si>
  <si>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</si>
  <si>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</si>
  <si>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</si>
  <si>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</si>
  <si>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</si>
  <si>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</si>
  <si>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</si>
  <si>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</si>
  <si>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</si>
  <si>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</si>
  <si>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</si>
  <si>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</si>
  <si>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</si>
  <si>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</si>
  <si>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</si>
  <si>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</si>
  <si>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</si>
  <si>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</si>
  <si>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</si>
  <si>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</si>
  <si>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</si>
  <si>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</si>
  <si>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</si>
  <si>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</si>
  <si>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</si>
  <si>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</si>
  <si>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</si>
  <si>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</si>
  <si>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</si>
  <si>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</si>
  <si>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</si>
  <si>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</si>
  <si>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</si>
  <si>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</si>
  <si>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</si>
  <si>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</si>
  <si>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</si>
  <si>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</si>
  <si>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</si>
  <si>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</si>
  <si>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</si>
  <si>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</si>
  <si>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</si>
  <si>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</si>
  <si>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</si>
  <si>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</si>
  <si>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</si>
  <si>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</si>
  <si>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</si>
  <si>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</si>
  <si>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</si>
  <si>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</si>
  <si>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</si>
  <si>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</si>
  <si>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</si>
  <si>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</si>
  <si>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</si>
  <si>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</si>
  <si>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</si>
  <si>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</si>
  <si>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</si>
  <si>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</si>
  <si>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</si>
  <si>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</si>
  <si>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</si>
  <si>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</si>
  <si>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</si>
  <si>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</si>
  <si>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</si>
  <si>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</si>
  <si>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</si>
  <si>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</si>
  <si>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</si>
  <si>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</si>
  <si>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</si>
  <si>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</si>
  <si>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</si>
  <si>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</si>
  <si>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</si>
  <si>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</si>
  <si>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</si>
  <si>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</si>
  <si>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</si>
  <si>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</si>
  <si>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</si>
  <si>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</si>
  <si>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</si>
  <si>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</si>
  <si>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</si>
  <si>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</si>
  <si>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</si>
  <si>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</si>
  <si>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</si>
  <si>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</si>
  <si>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</si>
  <si>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</si>
  <si>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</si>
  <si>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</si>
  <si>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</si>
  <si>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</si>
  <si>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</si>
  <si>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</si>
  <si>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</si>
  <si>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</si>
  <si>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</si>
  <si>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</si>
  <si>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</si>
  <si>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</si>
  <si>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</si>
  <si>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</si>
  <si>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</si>
  <si>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</si>
  <si>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</si>
  <si>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</si>
  <si>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</si>
  <si>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</si>
  <si>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</si>
  <si>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</si>
  <si>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</si>
  <si>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</si>
  <si>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</si>
  <si>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</si>
  <si>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</si>
  <si>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</si>
  <si>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</si>
  <si>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</si>
  <si>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</si>
  <si>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</si>
  <si>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</si>
  <si>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</si>
  <si>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</si>
  <si>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</si>
  <si>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</si>
  <si>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</si>
  <si>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</si>
  <si>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</si>
  <si>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</si>
  <si>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</si>
  <si>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</si>
  <si>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</si>
  <si>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</si>
  <si>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</si>
  <si>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</si>
  <si>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</si>
  <si>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</si>
  <si>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</si>
  <si>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</si>
  <si>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</si>
  <si>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</si>
  <si>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</si>
  <si>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</si>
  <si>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</si>
  <si>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</si>
  <si>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</si>
  <si>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</si>
  <si>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</si>
  <si>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</si>
  <si>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</si>
  <si>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</si>
  <si>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</si>
  <si>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</si>
  <si>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</si>
  <si>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</si>
  <si>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</si>
  <si>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</si>
  <si>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</si>
  <si>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</si>
  <si>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</si>
  <si>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</si>
  <si>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</si>
  <si>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</si>
  <si>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</si>
  <si>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</si>
  <si>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</si>
  <si>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</si>
  <si>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</si>
  <si>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</si>
  <si>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</si>
  <si>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</si>
  <si>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</si>
  <si>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</si>
  <si>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</si>
  <si>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</si>
  <si>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</si>
  <si>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</si>
  <si>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</si>
  <si>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</si>
  <si>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</si>
  <si>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</si>
  <si>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</si>
  <si>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</si>
  <si>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</si>
  <si>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</si>
  <si>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</si>
  <si>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</si>
  <si>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</si>
  <si>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</si>
  <si>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</si>
  <si>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</si>
  <si>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</si>
  <si>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</si>
  <si>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</si>
  <si>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</si>
  <si>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</si>
  <si>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</si>
  <si>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</si>
  <si>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</si>
  <si>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</si>
  <si>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</si>
  <si>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</si>
  <si>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</si>
  <si>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</si>
  <si>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</si>
  <si>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</si>
  <si>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</si>
  <si>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</si>
  <si>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</si>
  <si>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</si>
  <si>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</si>
  <si>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</si>
  <si>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</si>
  <si>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</si>
  <si>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</si>
  <si>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</si>
  <si>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</si>
  <si>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</si>
  <si>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</si>
  <si>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</si>
  <si>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</si>
  <si>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</si>
  <si>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</si>
  <si>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</si>
  <si>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</si>
  <si>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</si>
  <si>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</si>
  <si>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</si>
  <si>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</si>
  <si>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</si>
  <si>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</si>
  <si>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</si>
  <si>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</si>
  <si>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</si>
  <si>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</si>
  <si>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</si>
  <si>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</si>
  <si>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</si>
  <si>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</si>
  <si>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</si>
  <si>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</si>
  <si>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</si>
  <si>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</si>
  <si>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</si>
  <si>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</si>
  <si>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</si>
  <si>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</si>
  <si>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</si>
  <si>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</si>
  <si>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</si>
  <si>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</si>
  <si>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</si>
  <si>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</si>
  <si>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</si>
  <si>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</si>
  <si>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</si>
  <si>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</si>
  <si>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</si>
  <si>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</si>
  <si>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</si>
  <si>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</si>
  <si>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</si>
  <si>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</si>
  <si>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</si>
  <si>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</si>
  <si>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</si>
  <si>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</si>
  <si>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</si>
  <si>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</si>
  <si>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</si>
  <si>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</si>
  <si>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</si>
  <si>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</si>
  <si>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</si>
  <si>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</si>
  <si>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</si>
  <si>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</si>
  <si>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</si>
  <si>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</si>
  <si>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</si>
  <si>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</si>
  <si>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</si>
  <si>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</si>
  <si>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</si>
  <si>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</si>
  <si>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</si>
  <si>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</si>
  <si>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</si>
  <si>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</si>
  <si>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</si>
  <si>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</si>
  <si>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</si>
  <si>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</si>
  <si>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</si>
  <si>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</si>
  <si>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</si>
  <si>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</si>
  <si>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</si>
  <si>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</si>
  <si>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</si>
  <si>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</si>
  <si>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</si>
  <si>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</si>
  <si>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</si>
  <si>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</si>
  <si>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</si>
  <si>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</si>
  <si>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</si>
  <si>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</si>
  <si>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</si>
  <si>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</si>
  <si>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</si>
  <si>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</si>
  <si>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</si>
  <si>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</si>
  <si>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</si>
  <si>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</si>
  <si>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</si>
  <si>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</si>
  <si>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</si>
  <si>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</si>
  <si>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</si>
  <si>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</si>
  <si>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</si>
  <si>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</si>
  <si>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</si>
  <si>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</si>
  <si>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</si>
  <si>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</si>
  <si>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</si>
  <si>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</si>
  <si>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</si>
  <si>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</si>
  <si>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</si>
  <si>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</si>
  <si>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</si>
  <si>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</si>
  <si>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</si>
  <si>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</si>
  <si>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</si>
  <si>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</si>
  <si>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</si>
  <si>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</si>
  <si>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</si>
  <si>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</si>
  <si>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</si>
  <si>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</si>
  <si>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</si>
  <si>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</si>
  <si>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</si>
  <si>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</si>
  <si>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</si>
  <si>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</si>
  <si>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</si>
  <si>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</si>
  <si>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</si>
  <si>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</si>
  <si>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</si>
  <si>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</si>
  <si>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</si>
  <si>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</si>
  <si>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</si>
  <si>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</si>
  <si>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</si>
  <si>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</si>
  <si>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</si>
  <si>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</si>
  <si>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</si>
  <si>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</si>
  <si>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</si>
  <si>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</si>
  <si>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</si>
  <si>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</si>
  <si>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</si>
  <si>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</si>
  <si>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</si>
  <si>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</si>
  <si>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</si>
  <si>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</si>
  <si>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</si>
  <si>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</si>
  <si>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</si>
  <si>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</si>
  <si>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</si>
  <si>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</si>
  <si>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</si>
  <si>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</si>
  <si>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</si>
  <si>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</si>
  <si>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</si>
  <si>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</si>
  <si>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</si>
  <si>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</si>
  <si>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</si>
  <si>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</si>
  <si>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</si>
  <si>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</si>
  <si>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</si>
  <si>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</si>
  <si>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</si>
  <si>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</si>
  <si>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</si>
  <si>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</si>
  <si>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</si>
  <si>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</si>
  <si>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</si>
  <si>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</si>
  <si>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</si>
  <si>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</si>
  <si>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</si>
  <si>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</si>
  <si>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</si>
  <si>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</si>
  <si>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</si>
  <si>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</si>
  <si>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</si>
  <si>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</si>
  <si>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</si>
  <si>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</si>
  <si>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</si>
  <si>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</si>
  <si>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</si>
  <si>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</si>
  <si>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</si>
  <si>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</si>
  <si>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</si>
  <si>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</si>
  <si>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</si>
  <si>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</si>
  <si>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</si>
  <si>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</si>
  <si>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</si>
  <si>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</si>
  <si>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</si>
  <si>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</si>
  <si>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</si>
  <si>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</si>
  <si>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</si>
  <si>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</si>
  <si>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</si>
  <si>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</si>
  <si>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</si>
  <si>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</si>
  <si>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</si>
  <si>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</si>
  <si>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</si>
  <si>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</si>
  <si>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</si>
  <si>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</si>
  <si>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</si>
  <si>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</si>
  <si>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</si>
  <si>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</si>
  <si>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</si>
  <si>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</si>
  <si>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</si>
  <si>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</si>
  <si>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</si>
  <si>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</si>
  <si>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</si>
  <si>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</si>
  <si>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</si>
  <si>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</si>
  <si>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</si>
  <si>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</si>
  <si>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</si>
  <si>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</si>
  <si>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</si>
  <si>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</si>
  <si>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</si>
  <si>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</si>
  <si>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</si>
  <si>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</si>
  <si>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</si>
  <si>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</si>
  <si>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</si>
  <si>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</si>
  <si>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</si>
  <si>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</si>
  <si>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</si>
  <si>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</si>
  <si>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</si>
  <si>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</si>
  <si>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</si>
  <si>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</si>
  <si>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</si>
  <si>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</si>
  <si>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</si>
  <si>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</si>
  <si>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</si>
  <si>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</si>
  <si>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</si>
  <si>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</si>
  <si>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</si>
  <si>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</si>
  <si>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</si>
  <si>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</si>
  <si>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</si>
  <si>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</si>
  <si>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</si>
  <si>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</si>
  <si>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</si>
  <si>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</si>
  <si>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</si>
  <si>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</si>
  <si>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</si>
  <si>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</si>
  <si>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</si>
  <si>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</si>
  <si>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</si>
  <si>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</si>
  <si>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</si>
  <si>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</si>
  <si>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</si>
  <si>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</si>
  <si>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</si>
  <si>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</si>
  <si>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</si>
  <si>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</si>
  <si>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</si>
  <si>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</si>
  <si>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</si>
  <si>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</si>
  <si>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</si>
  <si>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</si>
  <si>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</si>
  <si>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</si>
  <si>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</si>
  <si>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</si>
  <si>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</si>
  <si>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</si>
  <si>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</si>
  <si>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</si>
  <si>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</si>
  <si>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</si>
  <si>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</si>
  <si>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</si>
  <si>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</si>
  <si>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</si>
  <si>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</si>
  <si>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</si>
  <si>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</si>
  <si>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</si>
  <si>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</si>
  <si>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</si>
  <si>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</si>
  <si>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</si>
  <si>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</si>
  <si>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</si>
  <si>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</si>
  <si>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</si>
  <si>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</si>
  <si>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</si>
  <si>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</si>
  <si>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</si>
  <si>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</si>
  <si>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</si>
  <si>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</si>
  <si>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</si>
  <si>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</si>
  <si>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</si>
  <si>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</si>
  <si>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</si>
  <si>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</si>
  <si>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</si>
  <si>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</si>
  <si>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</si>
  <si>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</si>
  <si>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</si>
  <si>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</si>
  <si>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</si>
  <si>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</si>
  <si>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</si>
  <si>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</si>
  <si>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</si>
  <si>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</si>
  <si>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</si>
  <si>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</si>
  <si>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</si>
  <si>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</si>
  <si>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</si>
  <si>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</si>
  <si>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</si>
  <si>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</si>
  <si>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</si>
  <si>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</si>
  <si>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</si>
  <si>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</si>
  <si>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</si>
  <si>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</si>
  <si>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</si>
  <si>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</si>
  <si>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</si>
  <si>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</si>
  <si>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</si>
  <si>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</si>
  <si>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</si>
  <si>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</si>
  <si>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</si>
  <si>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</si>
  <si>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</si>
  <si>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</si>
  <si>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</si>
  <si>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</si>
  <si>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</si>
  <si>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</si>
  <si>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</si>
  <si>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</si>
  <si>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</si>
  <si>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</si>
  <si>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</si>
  <si>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</si>
  <si>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</si>
  <si>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</si>
  <si>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</si>
  <si>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</si>
  <si>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</si>
  <si>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</si>
  <si>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</si>
  <si>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</si>
  <si>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</si>
  <si>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</si>
  <si>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</si>
  <si>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</si>
  <si>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</si>
  <si>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</si>
  <si>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</si>
  <si>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</si>
  <si>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</si>
  <si>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</si>
  <si>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</si>
  <si>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</si>
  <si>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</si>
  <si>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</si>
  <si>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</si>
  <si>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</si>
  <si>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</si>
  <si>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</si>
  <si>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</si>
  <si>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</si>
  <si>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</si>
  <si>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</si>
  <si>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</si>
  <si>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</si>
  <si>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</si>
  <si>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</si>
  <si>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</si>
  <si>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</si>
  <si>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</si>
  <si>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</si>
  <si>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</si>
  <si>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</si>
  <si>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</si>
  <si>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</si>
  <si>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</si>
  <si>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</si>
  <si>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</si>
  <si>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</si>
  <si>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</si>
  <si>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</si>
  <si>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</si>
  <si>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</si>
  <si>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</si>
  <si>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</si>
  <si>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</si>
  <si>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</si>
  <si>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</si>
  <si>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</si>
  <si>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</si>
  <si>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</si>
  <si>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</si>
  <si>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</si>
  <si>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</si>
  <si>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</si>
  <si>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</si>
  <si>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</si>
  <si>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</si>
  <si>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</si>
  <si>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</si>
  <si>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</si>
  <si>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</si>
  <si>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</si>
  <si>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</si>
  <si>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</si>
  <si>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</si>
  <si>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</si>
  <si>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</si>
  <si>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</si>
  <si>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</si>
  <si>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</si>
  <si>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</si>
  <si>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</si>
  <si>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</si>
  <si>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</si>
  <si>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</si>
  <si>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</si>
  <si>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</si>
  <si>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</si>
  <si>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</si>
  <si>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</si>
  <si>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</si>
  <si>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</si>
  <si>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</si>
  <si>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</si>
  <si>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</si>
  <si>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</si>
  <si>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</si>
  <si>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</si>
  <si>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</si>
  <si>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</si>
  <si>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</si>
  <si>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</si>
  <si>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</si>
  <si>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</si>
  <si>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</si>
  <si>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</si>
  <si>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</si>
  <si>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</si>
  <si>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</si>
  <si>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</si>
  <si>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</si>
  <si>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</si>
  <si>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</si>
  <si>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</si>
  <si>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</si>
  <si>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</si>
  <si>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</si>
  <si>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</si>
  <si>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</si>
  <si>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</si>
  <si>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</si>
  <si>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</si>
  <si>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</si>
  <si>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</si>
  <si>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</si>
  <si>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</si>
  <si>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</si>
  <si>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</si>
  <si>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</si>
  <si>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</si>
  <si>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</si>
  <si>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</si>
  <si>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</si>
  <si>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</si>
  <si>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</si>
  <si>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</si>
  <si>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</si>
  <si>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</si>
  <si>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</si>
  <si>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</si>
  <si>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</si>
  <si>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</si>
  <si>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</si>
  <si>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</si>
  <si>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</si>
  <si>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</si>
  <si>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</si>
  <si>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</si>
  <si>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</si>
  <si>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</si>
  <si>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</si>
  <si>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</si>
  <si>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</si>
  <si>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</si>
  <si>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</si>
  <si>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</si>
  <si>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</si>
  <si>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</si>
  <si>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</si>
  <si>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</si>
  <si>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</si>
  <si>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</si>
  <si>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</si>
  <si>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</si>
  <si>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</si>
  <si>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</si>
  <si>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</si>
  <si>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</si>
  <si>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</si>
  <si>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</si>
  <si>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</si>
  <si>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</si>
  <si>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</si>
  <si>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</si>
  <si>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</si>
  <si>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</si>
  <si>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</si>
  <si>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</si>
  <si>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</si>
  <si>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</si>
  <si>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</si>
  <si>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</si>
  <si>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</si>
  <si>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</si>
  <si>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</si>
  <si>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</si>
  <si>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</si>
  <si>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</si>
  <si>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</si>
  <si>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</si>
  <si>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</si>
  <si>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</si>
  <si>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</si>
  <si>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</si>
  <si>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</si>
  <si>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</si>
  <si>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</si>
  <si>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</si>
  <si>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</si>
  <si>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</si>
  <si>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</si>
  <si>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</si>
  <si>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</si>
  <si>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</si>
  <si>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</si>
  <si>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</si>
  <si>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</si>
  <si>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</si>
  <si>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</si>
  <si>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</si>
  <si>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</si>
  <si>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</si>
  <si>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</si>
  <si>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</si>
  <si>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</si>
  <si>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</si>
  <si>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</si>
  <si>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</si>
  <si>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</si>
  <si>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</si>
  <si>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</si>
  <si>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</si>
  <si>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</si>
  <si>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</si>
  <si>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</si>
  <si>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</si>
  <si>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</si>
  <si>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</si>
  <si>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</si>
  <si>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</si>
  <si>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</si>
  <si>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</si>
  <si>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</si>
  <si>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</si>
  <si>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</si>
  <si>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</si>
  <si>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</si>
  <si>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</si>
  <si>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</si>
  <si>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</si>
  <si>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</si>
  <si>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</si>
  <si>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</si>
  <si>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</si>
  <si>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</si>
  <si>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</si>
  <si>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</si>
  <si>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</si>
  <si>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</si>
  <si>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</si>
  <si>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</si>
  <si>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</si>
  <si>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</si>
  <si>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</si>
  <si>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</si>
  <si>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</si>
  <si>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</si>
  <si>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</si>
  <si>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</si>
  <si>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</si>
  <si>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</si>
  <si>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</si>
  <si>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</si>
  <si>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</si>
  <si>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</si>
  <si>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</si>
  <si>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</si>
  <si>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</si>
  <si>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</si>
  <si>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</si>
  <si>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</si>
  <si>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</si>
  <si>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</si>
  <si>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</si>
  <si>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</si>
  <si>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</si>
  <si>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</si>
  <si>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</si>
  <si>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</si>
  <si>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</si>
  <si>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</si>
  <si>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</si>
  <si>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</si>
  <si>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</si>
  <si>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</si>
  <si>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</si>
  <si>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</si>
  <si>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</si>
  <si>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</si>
  <si>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</si>
  <si>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</si>
  <si>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</si>
  <si>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</si>
  <si>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</si>
  <si>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</si>
  <si>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</si>
  <si>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</si>
  <si>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</si>
  <si>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</si>
  <si>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</si>
  <si>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</si>
  <si>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</si>
  <si>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</si>
  <si>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</si>
  <si>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</si>
  <si>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</si>
  <si>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</si>
  <si>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</si>
  <si>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</si>
  <si>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</si>
  <si>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</si>
  <si>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</si>
  <si>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</si>
  <si>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</si>
  <si>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</si>
  <si>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</si>
  <si>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</si>
  <si>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</si>
  <si>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</si>
  <si>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</si>
  <si>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</si>
  <si>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</si>
  <si>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</si>
  <si>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</si>
  <si>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</si>
  <si>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</si>
  <si>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</si>
  <si>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</si>
  <si>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</si>
  <si>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</si>
  <si>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</si>
  <si>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</si>
  <si>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</si>
  <si>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</si>
  <si>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</si>
  <si>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</si>
  <si>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</si>
  <si>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</si>
  <si>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</si>
  <si>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</si>
  <si>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</si>
  <si>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</si>
  <si>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</si>
  <si>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</si>
  <si>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</si>
  <si>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</si>
  <si>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</si>
  <si>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</si>
  <si>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</si>
  <si>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</si>
  <si>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</si>
  <si>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</si>
  <si>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</si>
  <si>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</si>
  <si>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</si>
  <si>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</si>
  <si>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</si>
  <si>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</si>
  <si>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</si>
  <si>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</si>
  <si>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</si>
  <si>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</si>
  <si>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</si>
  <si>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</si>
  <si>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</si>
  <si>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</si>
  <si>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</si>
  <si>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</si>
  <si>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</si>
  <si>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</si>
  <si>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</si>
  <si>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</si>
  <si>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</si>
  <si>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</si>
  <si>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</si>
  <si>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</si>
  <si>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</si>
  <si>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</si>
  <si>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</si>
  <si>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</si>
  <si>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</si>
  <si>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</si>
  <si>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</si>
  <si>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</si>
  <si>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</si>
  <si>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</si>
  <si>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</si>
  <si>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</si>
  <si>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</si>
  <si>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</si>
  <si>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</si>
  <si>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</si>
  <si>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</si>
  <si>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</si>
  <si>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</si>
  <si>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</si>
  <si>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</si>
  <si>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</si>
  <si>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</si>
  <si>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</si>
  <si>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</si>
  <si>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</si>
  <si>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</si>
  <si>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</si>
  <si>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</si>
  <si>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</si>
  <si>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</si>
  <si>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</si>
  <si>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</si>
  <si>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</si>
  <si>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</si>
  <si>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</si>
  <si>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</si>
  <si>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</si>
  <si>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</si>
  <si>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</si>
  <si>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</si>
  <si>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</si>
  <si>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</si>
  <si>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</si>
  <si>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</si>
  <si>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</si>
  <si>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</si>
  <si>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</si>
  <si>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</si>
  <si>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</si>
  <si>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</si>
  <si>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</si>
  <si>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</si>
  <si>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</si>
  <si>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</si>
  <si>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</si>
  <si>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</si>
  <si>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</si>
  <si>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</si>
  <si>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</si>
  <si>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</si>
  <si>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</si>
  <si>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</si>
  <si>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</si>
  <si>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</si>
  <si>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</si>
  <si>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</si>
  <si>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</si>
  <si>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</si>
  <si>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</si>
  <si>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</si>
  <si>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</si>
  <si>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</si>
  <si>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</si>
  <si>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</si>
  <si>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</si>
  <si>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</si>
  <si>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</si>
  <si>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</si>
  <si>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</si>
  <si>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</si>
  <si>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</si>
  <si>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</si>
  <si>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</si>
  <si>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</si>
  <si>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</si>
  <si>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</si>
  <si>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</si>
  <si>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</si>
  <si>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</si>
  <si>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</si>
  <si>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</si>
  <si>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</si>
  <si>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</si>
  <si>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</si>
  <si>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</si>
  <si>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</si>
  <si>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</si>
  <si>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</si>
  <si>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</si>
  <si>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</si>
  <si>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</si>
  <si>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</si>
  <si>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</si>
  <si>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</si>
  <si>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</si>
  <si>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</si>
  <si>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</si>
  <si>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</si>
  <si>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</si>
  <si>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</si>
  <si>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</si>
  <si>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</si>
  <si>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</si>
  <si>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</si>
  <si>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</si>
  <si>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</si>
  <si>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</si>
  <si>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</si>
  <si>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</si>
  <si>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</si>
  <si>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</si>
  <si>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</si>
  <si>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</si>
  <si>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</si>
  <si>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</si>
  <si>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</si>
  <si>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</si>
  <si>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</si>
  <si>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</si>
  <si>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</si>
  <si>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</si>
  <si>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</si>
  <si>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</si>
  <si>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</si>
  <si>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</si>
  <si>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</si>
  <si>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</si>
  <si>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</si>
  <si>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</si>
  <si>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</si>
  <si>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</si>
  <si>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</si>
  <si>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</si>
  <si>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</si>
  <si>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</si>
  <si>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</si>
  <si>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</si>
  <si>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</si>
  <si>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</si>
  <si>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</si>
  <si>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</si>
  <si>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</si>
  <si>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</si>
  <si>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</si>
  <si>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</si>
  <si>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</si>
  <si>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</si>
  <si>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</si>
  <si>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</si>
  <si>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</si>
  <si>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</si>
  <si>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</si>
  <si>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</si>
  <si>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</si>
  <si>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</si>
  <si>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</si>
  <si>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</si>
  <si>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</si>
  <si>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</si>
  <si>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</si>
  <si>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</si>
  <si>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</si>
  <si>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</si>
  <si>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</si>
  <si>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</si>
  <si>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</si>
  <si>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</si>
  <si>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</si>
  <si>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</si>
  <si>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</si>
  <si>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</si>
  <si>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</si>
  <si>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</si>
  <si>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</si>
  <si>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</si>
  <si>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</si>
  <si>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</si>
  <si>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</si>
  <si>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</si>
  <si>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</si>
  <si>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</si>
  <si>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</si>
  <si>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</si>
  <si>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</si>
  <si>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</si>
  <si>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</si>
  <si>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</si>
  <si>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</si>
  <si>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</si>
  <si>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</si>
  <si>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</si>
  <si>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</si>
  <si>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</si>
  <si>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</si>
  <si>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</si>
  <si>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</si>
  <si>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</si>
  <si>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</si>
  <si>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</si>
  <si>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</si>
  <si>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</si>
  <si>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</si>
  <si>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</si>
  <si>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</si>
  <si>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</si>
  <si>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</si>
  <si>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</si>
  <si>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</si>
  <si>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</si>
  <si>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</si>
  <si>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</si>
  <si>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</si>
  <si>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</si>
  <si>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</si>
  <si>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</si>
  <si>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</si>
  <si>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</si>
  <si>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</si>
  <si>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</si>
  <si>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</si>
  <si>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</si>
  <si>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</si>
  <si>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</si>
  <si>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</si>
  <si>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</si>
  <si>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</si>
  <si>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</si>
  <si>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</si>
  <si>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</si>
  <si>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</si>
  <si>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</si>
  <si>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</si>
  <si>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</si>
  <si>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</si>
  <si>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</si>
  <si>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</si>
  <si>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</si>
  <si>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</si>
  <si>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</si>
  <si>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</si>
  <si>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</si>
  <si>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</si>
  <si>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</si>
  <si>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</si>
  <si>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</si>
  <si>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</si>
  <si>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</si>
  <si>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</si>
  <si>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</si>
  <si>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</si>
  <si>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</si>
  <si>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</si>
  <si>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</si>
  <si>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</si>
  <si>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</si>
  <si>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</si>
  <si>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</si>
  <si>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</si>
  <si>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</si>
  <si>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</si>
  <si>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</si>
  <si>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</si>
  <si>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</si>
  <si>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</si>
  <si>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</si>
  <si>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</si>
  <si>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</si>
  <si>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</si>
  <si>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</si>
  <si>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</si>
  <si>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</si>
  <si>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</si>
  <si>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</si>
  <si>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</si>
  <si>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</si>
  <si>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</si>
  <si>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</si>
  <si>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</si>
  <si>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</si>
  <si>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</si>
  <si>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</si>
  <si>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</si>
  <si>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</si>
  <si>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</si>
  <si>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</si>
  <si>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</si>
  <si>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</si>
  <si>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</si>
  <si>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</si>
  <si>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</si>
  <si>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</si>
  <si>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</si>
  <si>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</si>
  <si>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</si>
  <si>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</si>
  <si>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</si>
  <si>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</si>
  <si>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</si>
  <si>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</si>
  <si>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</si>
  <si>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</si>
  <si>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</si>
  <si>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</si>
  <si>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</si>
  <si>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</si>
  <si>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</si>
  <si>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</si>
  <si>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</si>
  <si>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</si>
  <si>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</si>
  <si>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</si>
  <si>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</si>
  <si>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</si>
  <si>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</si>
  <si>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</si>
  <si>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</si>
  <si>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</si>
  <si>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</si>
  <si>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</si>
  <si>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</si>
  <si>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</si>
  <si>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</si>
  <si>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</si>
  <si>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</si>
  <si>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</si>
  <si>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</si>
  <si>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</si>
  <si>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</si>
  <si>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</si>
  <si>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</si>
  <si>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</si>
  <si>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</si>
  <si>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</si>
  <si>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</si>
  <si>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</si>
  <si>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</si>
  <si>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</si>
  <si>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</si>
  <si>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</si>
  <si>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</si>
  <si>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</si>
  <si>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</si>
  <si>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</si>
  <si>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</si>
  <si>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</si>
  <si>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</si>
  <si>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</si>
  <si>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</si>
  <si>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</si>
  <si>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</si>
  <si>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</si>
  <si>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</si>
  <si>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</si>
  <si>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</si>
  <si>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</si>
  <si>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</si>
  <si>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</si>
  <si>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</si>
  <si>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</si>
  <si>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</si>
  <si>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</si>
  <si>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</si>
  <si>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</si>
  <si>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</si>
  <si>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</si>
  <si>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</si>
  <si>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</si>
  <si>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</si>
  <si>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</si>
  <si>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</si>
  <si>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</si>
  <si>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</si>
  <si>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</si>
  <si>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</si>
  <si>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</si>
  <si>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</si>
  <si>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</si>
  <si>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</si>
  <si>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</si>
  <si>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</si>
  <si>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</si>
  <si>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</si>
  <si>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</si>
  <si>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</si>
  <si>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</si>
  <si>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</si>
  <si>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</si>
  <si>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</si>
  <si>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</si>
  <si>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</si>
  <si>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</si>
  <si>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</si>
  <si>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</si>
  <si>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</si>
  <si>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</si>
  <si>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</si>
  <si>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</si>
  <si>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</si>
  <si>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</si>
  <si>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</si>
  <si>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</si>
  <si>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</si>
  <si>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</si>
  <si>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</si>
  <si>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</si>
  <si>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</si>
  <si>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</si>
  <si>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</si>
  <si>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</si>
  <si>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</si>
  <si>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</si>
  <si>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</si>
  <si>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</si>
  <si>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</si>
  <si>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</si>
  <si>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</si>
  <si>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</si>
  <si>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</si>
  <si>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</si>
  <si>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</si>
  <si>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</si>
  <si>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</si>
  <si>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</si>
  <si>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</si>
  <si>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</si>
  <si>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</si>
  <si>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</si>
  <si>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</si>
  <si>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</si>
  <si>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</si>
  <si>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</si>
  <si>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</si>
  <si>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</si>
  <si>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</si>
  <si>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</si>
  <si>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</si>
  <si>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</si>
  <si>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</si>
  <si>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</si>
  <si>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</si>
  <si>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</si>
  <si>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</si>
  <si>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</si>
  <si>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</si>
  <si>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</si>
  <si>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</si>
  <si>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</si>
  <si>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</si>
  <si>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</si>
  <si>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</si>
  <si>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</si>
  <si>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</si>
  <si>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</si>
  <si>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</si>
  <si>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</si>
  <si>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</si>
  <si>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</si>
  <si>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</si>
  <si>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</si>
  <si>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</si>
  <si>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</si>
  <si>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</si>
  <si>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</si>
  <si>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</si>
  <si>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</si>
  <si>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</si>
  <si>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</si>
  <si>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</si>
  <si>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</si>
  <si>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</si>
  <si>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</si>
  <si>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</si>
  <si>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</si>
  <si>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</si>
  <si>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</si>
  <si>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</si>
  <si>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</si>
  <si>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</si>
  <si>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</si>
  <si>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</si>
  <si>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</si>
  <si>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</si>
  <si>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</si>
  <si>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</si>
  <si>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</si>
  <si>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</si>
  <si>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</si>
  <si>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</si>
  <si>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</si>
  <si>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</si>
  <si>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</si>
  <si>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</si>
  <si>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</si>
  <si>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</si>
  <si>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</si>
  <si>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</si>
  <si>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</si>
  <si>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</si>
  <si>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</si>
  <si>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</si>
  <si>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</si>
  <si>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</si>
  <si>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</si>
  <si>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</si>
  <si>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</si>
  <si>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</si>
  <si>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</si>
  <si>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</si>
  <si>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</si>
  <si>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</si>
  <si>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</si>
  <si>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</si>
  <si>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</si>
  <si>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</si>
  <si>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</si>
  <si>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</si>
  <si>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</si>
  <si>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</si>
  <si>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</si>
  <si>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</si>
  <si>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</si>
  <si>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</si>
  <si>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</si>
  <si>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</si>
  <si>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</si>
  <si>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</si>
  <si>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</si>
  <si>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</si>
  <si>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</si>
  <si>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</si>
  <si>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</si>
  <si>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</si>
  <si>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</si>
  <si>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</si>
  <si>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</si>
  <si>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</si>
  <si>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</si>
  <si>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</si>
  <si>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</si>
  <si>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</si>
  <si>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</si>
  <si>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</si>
  <si>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</si>
  <si>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</si>
  <si>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</si>
  <si>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</si>
  <si>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</si>
  <si>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</si>
  <si>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</si>
  <si>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</si>
  <si>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</si>
  <si>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</si>
  <si>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</si>
  <si>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</si>
  <si>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</si>
  <si>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</si>
  <si>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</si>
  <si>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</si>
  <si>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</si>
  <si>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</si>
  <si>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</si>
  <si>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</si>
  <si>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</si>
  <si>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</si>
  <si>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</si>
  <si>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</si>
  <si>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</si>
  <si>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</si>
  <si>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</si>
  <si>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</si>
  <si>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</si>
  <si>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</si>
  <si>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</si>
  <si>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</si>
  <si>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</si>
  <si>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</si>
  <si>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</si>
  <si>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</si>
  <si>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</si>
  <si>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</si>
  <si>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</si>
  <si>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</si>
  <si>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</si>
  <si>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</si>
  <si>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</si>
  <si>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</si>
  <si>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</si>
  <si>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</si>
  <si>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</si>
  <si>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</si>
  <si>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</si>
  <si>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</si>
  <si>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</si>
  <si>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</si>
  <si>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</si>
  <si>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</si>
  <si>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</si>
  <si>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</si>
  <si>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</si>
  <si>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</si>
  <si>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</si>
  <si>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</si>
  <si>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</si>
  <si>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</si>
  <si>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</si>
  <si>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</si>
  <si>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</si>
  <si>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</si>
  <si>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</si>
  <si>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</si>
  <si>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</si>
  <si>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</si>
  <si>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</si>
  <si>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</si>
  <si>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</si>
  <si>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</si>
  <si>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</si>
  <si>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</si>
  <si>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</si>
  <si>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</si>
  <si>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</si>
  <si>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</si>
  <si>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</si>
  <si>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</si>
  <si>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</si>
  <si>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</si>
  <si>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</si>
  <si>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</si>
  <si>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</si>
  <si>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</si>
  <si>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</si>
  <si>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</si>
  <si>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</si>
  <si>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</si>
  <si>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</si>
  <si>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</si>
  <si>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</si>
  <si>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</si>
  <si>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</si>
  <si>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</si>
  <si>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</si>
  <si>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</si>
  <si>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</si>
  <si>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</si>
  <si>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</si>
  <si>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</si>
  <si>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</si>
  <si>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</si>
  <si>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</si>
  <si>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</si>
  <si>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</si>
  <si>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</si>
  <si>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</si>
  <si>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</si>
  <si>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</si>
  <si>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</si>
  <si>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</si>
  <si>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</si>
  <si>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</si>
  <si>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</si>
  <si>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</si>
  <si>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</si>
  <si>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</si>
  <si>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</si>
  <si>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</si>
  <si>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</si>
  <si>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</si>
  <si>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</si>
  <si>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</si>
  <si>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</si>
  <si>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</si>
  <si>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</si>
  <si>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</si>
  <si>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</si>
  <si>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</si>
  <si>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</si>
  <si>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</si>
  <si>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</si>
  <si>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</si>
  <si>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</si>
  <si>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</si>
  <si>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</si>
  <si>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</si>
  <si>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</si>
  <si>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</si>
  <si>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</si>
  <si>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</si>
  <si>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</si>
  <si>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</si>
  <si>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</si>
  <si>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</si>
  <si>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</si>
  <si>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</si>
  <si>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</si>
  <si>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</si>
  <si>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</si>
  <si>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</si>
  <si>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</si>
  <si>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</si>
  <si>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</si>
  <si>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</si>
  <si>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</si>
  <si>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</si>
  <si>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</si>
  <si>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</si>
  <si>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</si>
  <si>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</si>
  <si>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</si>
  <si>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</si>
  <si>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</si>
  <si>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</si>
  <si>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</si>
  <si>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</si>
  <si>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</si>
  <si>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</si>
  <si>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</si>
  <si>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</si>
  <si>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</si>
  <si>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</si>
  <si>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</si>
  <si>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</si>
  <si>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</si>
  <si>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</si>
  <si>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</si>
  <si>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</si>
  <si>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</si>
  <si>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</si>
  <si>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</si>
  <si>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</si>
  <si>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</si>
  <si>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</si>
  <si>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</si>
  <si>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</si>
  <si>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</si>
  <si>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</si>
  <si>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</si>
  <si>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</si>
  <si>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</si>
  <si>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</si>
  <si>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</si>
  <si>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</si>
  <si>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</si>
  <si>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</si>
  <si>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</si>
  <si>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</si>
  <si>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</si>
  <si>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</si>
  <si>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</si>
  <si>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</si>
  <si>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</si>
  <si>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</si>
  <si>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</si>
  <si>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</si>
  <si>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</si>
  <si>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</si>
  <si>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</si>
  <si>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</si>
  <si>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</si>
  <si>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</si>
  <si>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</si>
  <si>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</si>
  <si>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</si>
  <si>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</si>
  <si>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</si>
  <si>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</si>
  <si>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</si>
  <si>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</si>
  <si>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</si>
  <si>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</si>
  <si>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</si>
  <si>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</si>
  <si>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</si>
  <si>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</si>
  <si>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</si>
  <si>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</si>
  <si>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</si>
  <si>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</si>
  <si>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</si>
  <si>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</si>
  <si>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</si>
  <si>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</si>
  <si>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</si>
  <si>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</si>
  <si>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</si>
  <si>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</si>
  <si>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</si>
  <si>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</si>
  <si>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</si>
  <si>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</si>
  <si>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</si>
  <si>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</si>
  <si>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</si>
  <si>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</si>
  <si>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</si>
  <si>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</si>
  <si>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</si>
  <si>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</si>
  <si>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</si>
  <si>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</si>
  <si>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</si>
  <si>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</si>
  <si>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</si>
  <si>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</si>
  <si>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</si>
  <si>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</si>
  <si>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</si>
  <si>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</si>
  <si>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</si>
  <si>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</si>
  <si>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</si>
  <si>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</si>
  <si>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</si>
  <si>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</si>
  <si>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</si>
  <si>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</si>
  <si>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</si>
  <si>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</si>
  <si>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</si>
  <si>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</si>
  <si>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</si>
  <si>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</si>
  <si>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</si>
  <si>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</si>
  <si>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</si>
  <si>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</si>
  <si>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</si>
  <si>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</si>
  <si>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</si>
  <si>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</si>
  <si>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</si>
  <si>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</si>
  <si>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</si>
  <si>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</si>
  <si>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</si>
  <si>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</si>
  <si>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</si>
  <si>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</si>
  <si>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</si>
  <si>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</si>
  <si>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</si>
  <si>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</si>
  <si>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</si>
  <si>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</si>
  <si>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</si>
  <si>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</si>
  <si>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</si>
  <si>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</si>
  <si>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</si>
  <si>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</si>
  <si>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</si>
  <si>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</si>
  <si>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</si>
  <si>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</si>
  <si>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</si>
  <si>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</si>
  <si>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</si>
  <si>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</si>
  <si>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</si>
  <si>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</si>
  <si>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</si>
  <si>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</si>
  <si>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</si>
  <si>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</si>
  <si>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</si>
  <si>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</si>
  <si>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</si>
  <si>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</si>
  <si>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</si>
  <si>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</si>
  <si>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</si>
  <si>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</si>
  <si>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</si>
  <si>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</si>
  <si>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</si>
  <si>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</si>
  <si>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</si>
  <si>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</si>
  <si>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</si>
  <si>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</si>
  <si>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</si>
  <si>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</si>
  <si>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</si>
  <si>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</si>
  <si>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</si>
  <si>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</si>
  <si>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</si>
  <si>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</si>
  <si>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</si>
  <si>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</si>
  <si>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</si>
  <si>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</si>
  <si>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</si>
  <si>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</si>
  <si>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</si>
  <si>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</si>
  <si>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</si>
  <si>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</si>
  <si>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</si>
  <si>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</si>
  <si>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</si>
  <si>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</si>
  <si>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</si>
  <si>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</si>
  <si>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</si>
  <si>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</si>
  <si>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</si>
  <si>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</si>
  <si>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</si>
  <si>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</si>
  <si>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</si>
  <si>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</si>
  <si>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</si>
  <si>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</si>
  <si>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</si>
  <si>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</si>
  <si>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</si>
  <si>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</si>
  <si>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</si>
  <si>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</si>
  <si>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</si>
  <si>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</si>
  <si>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</si>
  <si>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</si>
  <si>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</si>
  <si>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</si>
  <si>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</si>
  <si>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</si>
  <si>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</si>
  <si>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</si>
  <si>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</si>
  <si>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</si>
  <si>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</si>
  <si>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</si>
  <si>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</si>
  <si>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</si>
  <si>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</si>
  <si>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</si>
  <si>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</si>
  <si>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</si>
  <si>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</si>
  <si>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</si>
  <si>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</si>
  <si>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</si>
  <si>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</si>
  <si>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</si>
  <si>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</si>
  <si>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</si>
  <si>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</si>
  <si>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</si>
  <si>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</si>
  <si>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</si>
  <si>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</si>
  <si>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</si>
  <si>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</si>
  <si>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</si>
  <si>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</si>
  <si>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</si>
  <si>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</si>
  <si>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</si>
  <si>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</si>
  <si>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</si>
  <si>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</si>
  <si>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</si>
  <si>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</si>
  <si>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</si>
  <si>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</si>
  <si>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</si>
  <si>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</si>
  <si>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</si>
  <si>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</si>
  <si>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</si>
  <si>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</si>
  <si>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</si>
  <si>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</si>
  <si>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</si>
  <si>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</si>
  <si>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</si>
  <si>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</si>
  <si>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</si>
  <si>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</si>
  <si>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</si>
  <si>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</si>
  <si>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</si>
  <si>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</si>
  <si>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</si>
  <si>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</si>
  <si>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</si>
  <si>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</si>
  <si>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</si>
  <si>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</si>
  <si>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</si>
  <si>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</si>
  <si>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</si>
  <si>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</si>
  <si>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</si>
  <si>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</si>
  <si>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</si>
  <si>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</si>
  <si>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</si>
  <si>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</si>
  <si>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</si>
  <si>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</si>
  <si>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</si>
  <si>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</si>
  <si>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</si>
  <si>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</si>
  <si>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</si>
  <si>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</si>
  <si>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</si>
  <si>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</si>
  <si>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</si>
  <si>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</si>
  <si>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</si>
  <si>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</si>
  <si>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</si>
  <si>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</si>
  <si>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</si>
  <si>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</si>
  <si>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</si>
  <si>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</si>
  <si>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</si>
  <si>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</si>
  <si>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</si>
  <si>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</si>
  <si>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</si>
  <si>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</si>
  <si>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</si>
  <si>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</si>
  <si>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</si>
  <si>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</si>
  <si>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</si>
  <si>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</si>
  <si>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</si>
  <si>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</si>
  <si>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</si>
  <si>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</si>
  <si>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</si>
  <si>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</si>
  <si>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</si>
  <si>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</si>
  <si>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</si>
  <si>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</si>
  <si>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</si>
  <si>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</si>
  <si>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</si>
  <si>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</si>
  <si>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</si>
  <si>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</si>
  <si>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</si>
  <si>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</si>
  <si>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</si>
  <si>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</si>
  <si>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</si>
  <si>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</si>
  <si>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</si>
  <si>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</si>
  <si>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</si>
  <si>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</si>
  <si>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</si>
  <si>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</si>
  <si>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</si>
  <si>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</si>
  <si>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</si>
  <si>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</si>
  <si>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</si>
  <si>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</si>
  <si>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</si>
  <si>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</si>
  <si>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</si>
  <si>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</si>
  <si>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</si>
  <si>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</si>
  <si>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</si>
  <si>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</si>
  <si>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</si>
  <si>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</si>
  <si>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</si>
  <si>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</si>
  <si>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</si>
  <si>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</si>
  <si>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</si>
  <si>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</si>
  <si>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</si>
  <si>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</si>
  <si>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</si>
  <si>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</si>
  <si>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</si>
  <si>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</si>
  <si>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</si>
  <si>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</si>
  <si>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</si>
  <si>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</si>
  <si>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</si>
  <si>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</si>
  <si>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</si>
  <si>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</si>
  <si>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</si>
  <si>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</si>
  <si>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</si>
  <si>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</si>
  <si>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</si>
  <si>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</si>
  <si>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</si>
  <si>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</si>
  <si>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</si>
  <si>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</si>
  <si>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</si>
  <si>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</si>
  <si>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</si>
  <si>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</si>
  <si>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</si>
  <si>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</si>
  <si>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</si>
  <si>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</si>
  <si>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</si>
  <si>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</si>
  <si>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</si>
  <si>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</si>
  <si>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</si>
  <si>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</si>
  <si>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</si>
  <si>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</si>
  <si>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</si>
  <si>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</si>
  <si>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</si>
  <si>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</si>
  <si>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</si>
  <si>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</si>
  <si>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</si>
  <si>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</si>
  <si>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</si>
  <si>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</si>
  <si>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</si>
  <si>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</si>
  <si>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</si>
  <si>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</si>
  <si>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</si>
  <si>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</si>
  <si>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</si>
  <si>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</si>
  <si>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</si>
  <si>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</si>
  <si>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</si>
  <si>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</si>
  <si>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</si>
  <si>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</si>
  <si>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</si>
  <si>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</si>
  <si>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</si>
  <si>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</si>
  <si>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</si>
  <si>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</si>
  <si>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</si>
  <si>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</si>
  <si>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</si>
  <si>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</si>
  <si>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</si>
  <si>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</si>
  <si>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</si>
  <si>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</si>
  <si>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</si>
  <si>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</si>
  <si>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</si>
  <si>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</si>
  <si>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</si>
  <si>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</si>
  <si>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</si>
  <si>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</si>
  <si>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</si>
  <si>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</si>
  <si>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</si>
  <si>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</si>
  <si>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</si>
  <si>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</si>
  <si>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</si>
  <si>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</si>
  <si>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</si>
  <si>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</si>
  <si>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</si>
  <si>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</si>
  <si>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</si>
  <si>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</si>
  <si>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</si>
  <si>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</si>
  <si>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</si>
  <si>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</si>
  <si>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</si>
  <si>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</si>
  <si>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</si>
  <si>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</si>
  <si>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</si>
  <si>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</si>
  <si>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</si>
  <si>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</si>
  <si>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</si>
  <si>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</si>
  <si>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</si>
  <si>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</si>
  <si>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</si>
  <si>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</si>
  <si>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</si>
  <si>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</si>
  <si>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</si>
  <si>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</si>
  <si>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</si>
  <si>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</si>
  <si>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</si>
  <si>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</si>
  <si>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</si>
  <si>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</si>
  <si>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</si>
  <si>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</si>
  <si>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</si>
  <si>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</si>
  <si>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</si>
  <si>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</si>
  <si>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</si>
  <si>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</si>
  <si>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</si>
  <si>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</si>
  <si>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</si>
  <si>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</si>
  <si>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</si>
  <si>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</si>
  <si>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</si>
  <si>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</si>
  <si>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</si>
  <si>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</si>
  <si>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</si>
  <si>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</si>
  <si>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</si>
  <si>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</si>
  <si>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</si>
  <si>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</si>
  <si>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</si>
  <si>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</si>
  <si>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</si>
  <si>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</si>
  <si>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</si>
  <si>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</si>
  <si>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</si>
  <si>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</si>
  <si>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</si>
  <si>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</si>
  <si>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</si>
  <si>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</si>
  <si>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</si>
  <si>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</si>
  <si>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</si>
  <si>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</si>
  <si>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</si>
  <si>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</si>
  <si>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</si>
  <si>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</si>
  <si>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</si>
  <si>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</si>
  <si>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</si>
  <si>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</si>
  <si>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</si>
  <si>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</si>
  <si>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</si>
  <si>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</si>
  <si>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</si>
  <si>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</si>
  <si>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</si>
  <si>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</si>
  <si>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</si>
  <si>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</si>
  <si>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</si>
  <si>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</si>
  <si>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</si>
  <si>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</si>
  <si>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</si>
  <si>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</si>
  <si>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</si>
  <si>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</si>
  <si>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</si>
  <si>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</si>
  <si>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</si>
  <si>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</si>
  <si>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</si>
  <si>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</si>
  <si>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</si>
  <si>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</si>
  <si>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</si>
  <si>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</si>
  <si>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</si>
  <si>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</si>
  <si>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</si>
  <si>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</si>
  <si>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</si>
  <si>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</si>
  <si>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</si>
  <si>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</si>
  <si>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</si>
  <si>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</si>
  <si>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</si>
  <si>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</si>
  <si>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</si>
  <si>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</si>
  <si>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</si>
  <si>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</si>
  <si>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</si>
  <si>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</si>
  <si>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</si>
  <si>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</si>
  <si>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</si>
  <si>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</si>
  <si>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</si>
  <si>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</si>
  <si>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</si>
  <si>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</si>
  <si>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</si>
  <si>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</si>
  <si>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</si>
  <si>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</si>
  <si>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</si>
  <si>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</si>
  <si>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</si>
  <si>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</si>
  <si>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</si>
  <si>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</si>
  <si>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</si>
  <si>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</si>
  <si>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</si>
  <si>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</si>
  <si>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</si>
  <si>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</si>
  <si>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</si>
  <si>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</si>
  <si>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</si>
  <si>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</si>
  <si>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</si>
  <si>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</si>
  <si>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</si>
  <si>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</si>
  <si>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</si>
  <si>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</si>
  <si>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</si>
  <si>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</si>
  <si>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</si>
  <si>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</si>
  <si>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</si>
  <si>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</si>
  <si>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</si>
  <si>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</si>
  <si>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</si>
  <si>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</si>
  <si>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</si>
  <si>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</si>
  <si>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</si>
  <si>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</si>
  <si>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</si>
  <si>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</si>
  <si>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</si>
  <si>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</si>
  <si>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</si>
  <si>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</si>
  <si>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</si>
  <si>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</si>
  <si>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</si>
  <si>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</si>
  <si>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</si>
  <si>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</si>
  <si>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</si>
  <si>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</si>
  <si>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</si>
  <si>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</si>
  <si>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</si>
  <si>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</si>
  <si>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</si>
  <si>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</si>
  <si>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</si>
  <si>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</si>
  <si>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</si>
  <si>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</si>
  <si>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</si>
  <si>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</si>
  <si>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</si>
  <si>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</si>
  <si>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</si>
  <si>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</si>
  <si>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</si>
  <si>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</si>
  <si>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</si>
  <si>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</si>
  <si>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</si>
  <si>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</si>
  <si>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</si>
  <si>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</si>
  <si>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</si>
  <si>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</si>
  <si>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</si>
  <si>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</si>
  <si>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</si>
  <si>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</si>
  <si>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</si>
  <si>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</si>
  <si>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</si>
  <si>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</si>
  <si>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</si>
  <si>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</si>
  <si>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</si>
  <si>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</si>
  <si>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</si>
  <si>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</si>
  <si>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</si>
  <si>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</si>
  <si>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</si>
  <si>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</si>
  <si>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</si>
  <si>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</si>
  <si>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</si>
  <si>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</si>
  <si>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</si>
  <si>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</si>
  <si>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</si>
  <si>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</si>
  <si>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</si>
  <si>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</si>
  <si>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</si>
  <si>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</si>
  <si>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</si>
  <si>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</si>
  <si>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</si>
  <si>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</si>
  <si>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</si>
  <si>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</si>
  <si>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</si>
  <si>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</si>
  <si>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</si>
  <si>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</si>
  <si>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</si>
  <si>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</si>
  <si>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</si>
  <si>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</si>
  <si>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</si>
  <si>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</si>
  <si>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</si>
  <si>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</si>
  <si>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</si>
  <si>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</si>
  <si>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</si>
  <si>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</si>
  <si>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</si>
  <si>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</si>
  <si>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</si>
  <si>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</si>
  <si>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</si>
  <si>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</si>
  <si>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</si>
  <si>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</si>
  <si>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</si>
  <si>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</si>
  <si>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</si>
  <si>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</si>
  <si>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</si>
  <si>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</si>
  <si>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</si>
  <si>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</si>
  <si>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</si>
  <si>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</si>
  <si>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</si>
  <si>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</si>
  <si>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</si>
  <si>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</si>
  <si>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</si>
  <si>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</si>
  <si>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</si>
  <si>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</si>
  <si>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</si>
  <si>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</si>
  <si>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</si>
  <si>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</si>
  <si>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</si>
  <si>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</si>
  <si>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</si>
  <si>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</si>
  <si>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</si>
  <si>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</si>
  <si>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</si>
  <si>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</si>
  <si>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</si>
  <si>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</si>
  <si>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</si>
  <si>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</si>
  <si>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</si>
  <si>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</si>
  <si>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</si>
  <si>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</si>
  <si>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</si>
  <si>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</si>
  <si>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</si>
  <si>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</si>
  <si>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</si>
  <si>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</si>
  <si>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</si>
  <si>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</si>
  <si>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</si>
  <si>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</si>
  <si>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</si>
  <si>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</si>
  <si>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</si>
  <si>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</si>
  <si>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</si>
  <si>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</si>
  <si>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</si>
  <si>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</si>
  <si>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</si>
  <si>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</si>
  <si>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</si>
  <si>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</si>
  <si>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</si>
  <si>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</si>
  <si>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</si>
  <si>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</si>
  <si>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</si>
  <si>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</si>
  <si>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</si>
  <si>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</si>
  <si>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</si>
  <si>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</si>
  <si>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</si>
  <si>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</si>
  <si>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</si>
  <si>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</si>
  <si>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</si>
  <si>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</si>
  <si>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</si>
  <si>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</si>
  <si>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</si>
  <si>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</si>
  <si>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</si>
  <si>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</si>
  <si>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</si>
  <si>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</si>
  <si>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</si>
  <si>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</si>
  <si>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</si>
  <si>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</si>
  <si>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</si>
  <si>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</si>
  <si>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</si>
  <si>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</si>
  <si>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</si>
  <si>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</si>
  <si>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</si>
  <si>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</si>
  <si>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</si>
  <si>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</si>
  <si>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</si>
  <si>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</si>
  <si>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</si>
  <si>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</si>
  <si>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</si>
  <si>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</si>
  <si>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</si>
  <si>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</si>
  <si>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</si>
  <si>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</si>
  <si>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</si>
  <si>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</si>
  <si>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</si>
  <si>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</si>
  <si>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</si>
  <si>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</si>
  <si>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</si>
  <si>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</si>
  <si>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</si>
  <si>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</si>
  <si>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</si>
  <si>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</si>
  <si>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</si>
  <si>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</si>
  <si>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</si>
  <si>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</si>
  <si>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</si>
  <si>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</si>
  <si>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</si>
  <si>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</si>
  <si>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</si>
  <si>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</si>
  <si>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</si>
  <si>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</si>
  <si>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</si>
  <si>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</si>
  <si>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</si>
  <si>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</si>
  <si>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</si>
  <si>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</si>
  <si>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</si>
  <si>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</si>
  <si>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</si>
  <si>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</si>
  <si>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</si>
  <si>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</si>
  <si>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</si>
  <si>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</si>
  <si>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</si>
  <si>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</si>
  <si>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</si>
  <si>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</si>
  <si>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</si>
  <si>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</si>
  <si>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</si>
  <si>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</si>
  <si>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</si>
  <si>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</si>
  <si>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</si>
  <si>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</si>
  <si>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</si>
  <si>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</si>
  <si>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</si>
  <si>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</si>
  <si>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</si>
  <si>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</si>
  <si>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</si>
  <si>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</si>
  <si>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</si>
  <si>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</si>
  <si>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</si>
  <si>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</si>
  <si>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</si>
  <si>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</si>
  <si>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</si>
  <si>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</si>
  <si>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</si>
  <si>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</si>
  <si>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</si>
  <si>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</si>
  <si>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</si>
  <si>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</si>
  <si>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</si>
  <si>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</si>
  <si>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</si>
  <si>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</si>
  <si>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</si>
  <si>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</si>
  <si>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</si>
  <si>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</si>
  <si>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</si>
  <si>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</si>
  <si>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</si>
  <si>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</si>
  <si>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</si>
  <si>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</si>
  <si>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</si>
  <si>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</si>
  <si>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</si>
  <si>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</si>
  <si>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</si>
  <si>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</si>
  <si>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</si>
  <si>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</si>
  <si>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</si>
  <si>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</si>
  <si>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</si>
  <si>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</si>
  <si>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</si>
  <si>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</si>
  <si>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</si>
  <si>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</si>
  <si>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</si>
  <si>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</si>
  <si>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</si>
  <si>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</si>
  <si>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</si>
  <si>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</si>
  <si>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</si>
  <si>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</si>
  <si>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</si>
  <si>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</si>
  <si>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</si>
  <si>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</si>
  <si>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</si>
  <si>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</si>
  <si>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</si>
  <si>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</si>
  <si>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</si>
  <si>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</si>
  <si>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</si>
  <si>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</si>
  <si>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</si>
  <si>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</si>
  <si>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</si>
  <si>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</si>
  <si>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</si>
  <si>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</si>
  <si>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</si>
  <si>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</si>
  <si>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</si>
  <si>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</si>
  <si>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</si>
  <si>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</si>
  <si>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</si>
  <si>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</si>
  <si>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</si>
  <si>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</si>
  <si>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</si>
  <si>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</si>
  <si>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</si>
  <si>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</si>
  <si>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</si>
  <si>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</si>
  <si>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</si>
  <si>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</si>
  <si>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</si>
  <si>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</si>
  <si>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</si>
  <si>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</si>
  <si>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</si>
  <si>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</si>
  <si>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</si>
  <si>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</si>
  <si>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</si>
  <si>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</si>
  <si>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</si>
  <si>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</si>
  <si>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</si>
  <si>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</si>
  <si>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</si>
  <si>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</si>
  <si>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</si>
  <si>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</si>
  <si>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</si>
  <si>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</si>
  <si>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</si>
  <si>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</si>
  <si>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</si>
  <si>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</si>
  <si>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</si>
  <si>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</si>
  <si>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</si>
  <si>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</si>
  <si>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</si>
  <si>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</si>
  <si>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</si>
  <si>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</si>
  <si>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</si>
  <si>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</si>
  <si>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</si>
  <si>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</si>
  <si>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</si>
  <si>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</si>
  <si>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</si>
  <si>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</si>
  <si>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</si>
  <si>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</si>
  <si>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</si>
  <si>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</si>
  <si>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</si>
  <si>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</si>
  <si>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</si>
  <si>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</si>
  <si>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</si>
  <si>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</si>
  <si>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</si>
  <si>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</si>
  <si>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</si>
  <si>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</si>
  <si>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</si>
  <si>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</si>
  <si>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</si>
  <si>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</si>
  <si>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</si>
  <si>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</si>
  <si>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</si>
  <si>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</si>
  <si>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</si>
  <si>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</si>
  <si>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</si>
  <si>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</si>
  <si>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</si>
  <si>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</si>
  <si>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</si>
  <si>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</si>
  <si>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</si>
  <si>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</si>
  <si>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</si>
  <si>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</si>
  <si>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</si>
  <si>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</si>
  <si>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</si>
  <si>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</si>
  <si>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</si>
  <si>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</si>
  <si>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</si>
  <si>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</si>
  <si>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</si>
  <si>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</si>
  <si>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</si>
  <si>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</si>
  <si>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</si>
  <si>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</si>
  <si>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</si>
  <si>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</si>
  <si>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</si>
  <si>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</si>
  <si>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</si>
  <si>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</si>
  <si>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</si>
  <si>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</si>
  <si>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</si>
  <si>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</si>
  <si>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</si>
  <si>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</si>
  <si>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</si>
  <si>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</si>
  <si>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</si>
  <si>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</si>
  <si>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</si>
  <si>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</si>
  <si>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</si>
  <si>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</si>
  <si>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</si>
  <si>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</si>
  <si>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</si>
  <si>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</si>
  <si>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</si>
  <si>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</si>
  <si>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</si>
  <si>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</si>
  <si>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</si>
  <si>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</si>
  <si>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</si>
  <si>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</si>
  <si>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</si>
  <si>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</si>
  <si>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</si>
  <si>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</si>
  <si>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</si>
  <si>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</si>
  <si>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</si>
  <si>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</si>
  <si>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</si>
  <si>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</si>
  <si>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</si>
  <si>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</si>
  <si>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</si>
  <si>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</si>
  <si>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</si>
  <si>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</si>
  <si>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</si>
  <si>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</si>
  <si>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</si>
  <si>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</si>
  <si>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</si>
  <si>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</si>
  <si>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</si>
  <si>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</si>
  <si>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</si>
  <si>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</si>
  <si>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</si>
  <si>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</si>
  <si>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</si>
  <si>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</si>
  <si>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</si>
  <si>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</si>
  <si>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</si>
  <si>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</si>
  <si>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</si>
  <si>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</si>
  <si>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</si>
  <si>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</si>
  <si>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</si>
  <si>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</si>
  <si>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</si>
  <si>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</si>
  <si>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</si>
  <si>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</si>
  <si>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</si>
  <si>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</si>
  <si>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</si>
  <si>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</si>
  <si>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</si>
  <si>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</si>
  <si>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</si>
  <si>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</si>
  <si>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</si>
  <si>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</si>
  <si>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</si>
  <si>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</si>
  <si>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</si>
  <si>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</si>
  <si>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</si>
  <si>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</si>
  <si>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</si>
  <si>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</si>
  <si>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</si>
  <si>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</si>
  <si>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</si>
  <si>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</si>
  <si>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</si>
  <si>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</si>
  <si>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</si>
  <si>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</si>
  <si>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</si>
  <si>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</si>
  <si>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</si>
  <si>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</si>
  <si>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</si>
  <si>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</si>
  <si>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</si>
  <si>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</si>
  <si>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</si>
  <si>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</si>
  <si>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</si>
  <si>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</si>
  <si>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</si>
  <si>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</si>
  <si>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</si>
  <si>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</si>
  <si>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</si>
  <si>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</si>
  <si>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</si>
  <si>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</si>
  <si>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</si>
  <si>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</si>
  <si>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</si>
  <si>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</si>
  <si>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</si>
  <si>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</si>
  <si>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</si>
  <si>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</si>
  <si>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</si>
  <si>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</si>
  <si>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</si>
  <si>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</si>
  <si>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</si>
  <si>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</si>
  <si>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</si>
  <si>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</si>
  <si>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</si>
  <si>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</si>
  <si>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</si>
  <si>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</si>
  <si>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</si>
  <si>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</si>
  <si>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</si>
  <si>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</si>
  <si>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</si>
  <si>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</si>
  <si>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</si>
  <si>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</si>
  <si>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</si>
  <si>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</si>
  <si>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</si>
  <si>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</si>
  <si>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</si>
  <si>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</si>
  <si>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</si>
  <si>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</si>
  <si>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</si>
  <si>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</si>
  <si>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</si>
  <si>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</si>
  <si>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</si>
  <si>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</si>
  <si>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</si>
  <si>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</si>
  <si>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</si>
  <si>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</si>
  <si>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</si>
  <si>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</si>
  <si>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</si>
  <si>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</si>
  <si>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</si>
  <si>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</si>
  <si>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</si>
  <si>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</si>
  <si>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</si>
  <si>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</si>
  <si>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</si>
  <si>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</si>
  <si>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</si>
  <si>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</si>
  <si>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</si>
  <si>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</si>
  <si>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</si>
  <si>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</si>
  <si>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</si>
  <si>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</si>
  <si>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</si>
  <si>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</si>
  <si>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</si>
  <si>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</si>
  <si>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</si>
  <si>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</si>
  <si>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</si>
  <si>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</si>
  <si>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</si>
  <si>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</si>
  <si>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</si>
  <si>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</si>
  <si>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</si>
  <si>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</si>
  <si>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</si>
  <si>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</si>
  <si>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</si>
  <si>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</si>
  <si>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</si>
  <si>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</si>
  <si>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</si>
  <si>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</si>
  <si>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</si>
  <si>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</si>
  <si>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</si>
  <si>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</si>
  <si>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</si>
  <si>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</si>
  <si>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</si>
  <si>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</si>
  <si>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</si>
  <si>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</si>
  <si>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</si>
  <si>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</si>
  <si>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</si>
  <si>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</si>
  <si>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</si>
  <si>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</si>
  <si>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</si>
  <si>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</si>
  <si>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</si>
  <si>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</si>
  <si>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</si>
  <si>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</si>
  <si>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</si>
  <si>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</si>
  <si>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</si>
  <si>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</si>
  <si>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</si>
  <si>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</si>
  <si>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</si>
  <si>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</si>
  <si>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</si>
  <si>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</si>
  <si>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</si>
  <si>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</si>
  <si>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</si>
  <si>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</si>
  <si>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</si>
  <si>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</si>
  <si>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</si>
  <si>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</si>
  <si>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</si>
  <si>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</si>
  <si>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</si>
  <si>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</si>
  <si>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</si>
  <si>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</si>
  <si>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</si>
  <si>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</si>
  <si>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</si>
  <si>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</si>
  <si>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</si>
  <si>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</si>
  <si>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</si>
  <si>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</si>
  <si>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</si>
  <si>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</si>
  <si>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</si>
  <si>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</si>
  <si>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</si>
  <si>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</si>
  <si>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</si>
  <si>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</si>
  <si>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</si>
  <si>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</si>
  <si>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</si>
  <si>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</si>
  <si>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</si>
  <si>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</si>
  <si>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</si>
  <si>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</si>
  <si>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</si>
  <si>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</si>
  <si>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</si>
  <si>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</si>
  <si>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</si>
  <si>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</si>
  <si>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</si>
  <si>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</si>
  <si>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</si>
  <si>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</si>
  <si>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</si>
  <si>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</si>
  <si>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</si>
  <si>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</si>
  <si>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</si>
  <si>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</si>
  <si>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</si>
  <si>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</si>
  <si>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</si>
  <si>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</si>
  <si>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</si>
  <si>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</si>
  <si>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</si>
  <si>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</si>
  <si>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</si>
  <si>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</si>
  <si>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</si>
  <si>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</si>
  <si>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</si>
  <si>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</si>
  <si>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</si>
  <si>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</si>
  <si>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</si>
  <si>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</si>
  <si>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</si>
  <si>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</si>
  <si>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</si>
  <si>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</si>
  <si>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</si>
  <si>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</si>
  <si>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</si>
  <si>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</si>
  <si>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</si>
  <si>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</si>
  <si>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</si>
  <si>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</si>
  <si>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</si>
  <si>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</si>
  <si>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</si>
  <si>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</si>
  <si>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</si>
  <si>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</si>
  <si>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</si>
  <si>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</si>
  <si>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</si>
  <si>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</si>
  <si>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</si>
  <si>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</si>
  <si>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</si>
  <si>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</si>
  <si>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</si>
  <si>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</si>
  <si>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</si>
  <si>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</si>
  <si>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</si>
  <si>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</si>
  <si>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</si>
  <si>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</si>
  <si>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</si>
  <si>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</si>
  <si>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</si>
  <si>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</si>
  <si>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</si>
  <si>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</si>
  <si>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</si>
  <si>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</si>
  <si>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</si>
  <si>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</si>
  <si>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</si>
  <si>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</si>
  <si>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</si>
  <si>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</si>
  <si>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</si>
  <si>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</si>
  <si>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</si>
  <si>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</si>
  <si>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</si>
  <si>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</si>
  <si>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</si>
  <si>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</si>
  <si>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</si>
  <si>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</si>
  <si>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</si>
  <si>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</si>
  <si>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</si>
  <si>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</si>
  <si>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</si>
  <si>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</si>
  <si>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</si>
  <si>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</si>
  <si>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</si>
  <si>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</si>
  <si>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</si>
  <si>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</si>
  <si>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</si>
  <si>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</si>
  <si>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</si>
  <si>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</si>
  <si>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</si>
  <si>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</si>
  <si>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</si>
  <si>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</si>
  <si>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</si>
  <si>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</si>
  <si>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</si>
  <si>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</si>
  <si>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</si>
  <si>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</si>
  <si>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</si>
  <si>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</si>
  <si>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</si>
  <si>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</si>
  <si>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</si>
  <si>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</si>
  <si>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</si>
  <si>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</si>
  <si>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</si>
  <si>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</si>
  <si>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</si>
  <si>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</si>
  <si>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</si>
  <si>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</si>
  <si>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</si>
  <si>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</si>
  <si>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</si>
  <si>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</si>
  <si>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</si>
  <si>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</si>
  <si>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</si>
  <si>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</si>
  <si>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</si>
  <si>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</si>
  <si>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</si>
  <si>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</si>
  <si>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</si>
  <si>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</si>
  <si>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</si>
  <si>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</si>
  <si>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</si>
  <si>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</si>
  <si>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</si>
  <si>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</si>
  <si>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</si>
  <si>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</si>
  <si>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</si>
  <si>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</si>
  <si>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</si>
  <si>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</si>
  <si>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</si>
  <si>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</si>
  <si>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</si>
  <si>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</si>
  <si>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</si>
  <si>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</si>
  <si>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</si>
  <si>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</si>
  <si>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</si>
  <si>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</si>
  <si>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</si>
  <si>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</si>
  <si>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</si>
  <si>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</si>
  <si>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</si>
  <si>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</si>
  <si>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</si>
  <si>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</si>
  <si>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</si>
  <si>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</si>
  <si>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</si>
  <si>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</si>
  <si>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</si>
  <si>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</si>
  <si>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</si>
  <si>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</si>
  <si>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</si>
  <si>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</si>
  <si>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</si>
  <si>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</si>
  <si>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</si>
  <si>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</si>
  <si>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</si>
  <si>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</si>
  <si>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</si>
  <si>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</si>
  <si>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</si>
  <si>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</si>
  <si>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</si>
  <si>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</si>
  <si>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</si>
  <si>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</si>
  <si>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</si>
  <si>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</si>
  <si>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</si>
  <si>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</si>
  <si>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</si>
  <si>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</si>
  <si>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</si>
  <si>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</si>
  <si>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</si>
  <si>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</si>
  <si>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</si>
  <si>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</si>
  <si>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</si>
  <si>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</si>
  <si>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</si>
  <si>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</si>
  <si>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</si>
  <si>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</si>
  <si>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</si>
  <si>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</si>
  <si>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</si>
  <si>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</si>
  <si>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</si>
  <si>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</si>
  <si>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</si>
  <si>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</si>
  <si>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</si>
  <si>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</si>
  <si>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</si>
  <si>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</si>
  <si>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</si>
  <si>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</si>
  <si>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</si>
  <si>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</si>
  <si>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</si>
  <si>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</si>
  <si>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</si>
  <si>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</si>
  <si>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</si>
  <si>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</si>
  <si>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</si>
  <si>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</si>
  <si>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</si>
  <si>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</si>
  <si>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</si>
  <si>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</si>
  <si>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</si>
  <si>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</si>
  <si>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</si>
  <si>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</si>
  <si>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</si>
  <si>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</si>
  <si>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</si>
  <si>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</si>
  <si>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</si>
  <si>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</si>
  <si>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</si>
  <si>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</si>
  <si>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</si>
  <si>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</si>
  <si>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</si>
  <si>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</si>
  <si>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</si>
  <si>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</si>
  <si>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</si>
  <si>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</si>
  <si>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</si>
  <si>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</si>
  <si>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</si>
  <si>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</si>
  <si>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</si>
  <si>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</si>
  <si>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</si>
  <si>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</si>
  <si>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</si>
  <si>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</si>
  <si>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</si>
  <si>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</si>
  <si>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</si>
  <si>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</si>
  <si>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</si>
  <si>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</si>
  <si>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</si>
  <si>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</si>
  <si>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</si>
  <si>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</si>
  <si>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</si>
  <si>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</si>
  <si>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</si>
  <si>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</si>
  <si>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</si>
  <si>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</si>
  <si>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</si>
  <si>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</si>
  <si>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</si>
  <si>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</si>
  <si>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</si>
  <si>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</si>
  <si>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</si>
  <si>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</si>
  <si>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</si>
  <si>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</si>
  <si>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</si>
  <si>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</si>
  <si>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</si>
  <si>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</si>
  <si>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</si>
  <si>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</si>
  <si>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</si>
  <si>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</si>
  <si>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</si>
  <si>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</si>
  <si>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</si>
  <si>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</si>
  <si>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</si>
  <si>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</si>
  <si>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</si>
  <si>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</si>
  <si>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</si>
  <si>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</si>
  <si>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</si>
  <si>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</si>
  <si>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</si>
  <si>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</si>
  <si>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</si>
  <si>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</si>
  <si>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</si>
  <si>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</si>
  <si>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</si>
  <si>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</si>
  <si>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</si>
  <si>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</si>
  <si>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</si>
  <si>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</si>
  <si>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</si>
  <si>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</si>
  <si>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</si>
  <si>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</si>
  <si>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</si>
  <si>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</si>
  <si>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</si>
  <si>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</si>
  <si>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</si>
  <si>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</si>
  <si>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</si>
  <si>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</si>
  <si>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</si>
  <si>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</si>
  <si>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</si>
  <si>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</si>
  <si>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</si>
  <si>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</si>
  <si>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</si>
  <si>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</si>
  <si>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</si>
  <si>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</si>
  <si>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</si>
  <si>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</si>
  <si>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</si>
  <si>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</si>
  <si>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</si>
  <si>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</si>
  <si>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</si>
  <si>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</si>
  <si>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</si>
  <si>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</si>
  <si>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</si>
  <si>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</si>
  <si>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</si>
  <si>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</si>
  <si>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</si>
  <si>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</si>
  <si>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</si>
  <si>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</si>
  <si>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</si>
  <si>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</si>
  <si>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</si>
  <si>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</si>
  <si>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</si>
  <si>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</si>
  <si>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</si>
  <si>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</si>
  <si>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</si>
  <si>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</si>
  <si>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</si>
  <si>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</si>
  <si>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</si>
  <si>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</si>
  <si>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</si>
  <si>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</si>
  <si>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</si>
  <si>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</si>
  <si>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</si>
  <si>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</si>
  <si>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</si>
  <si>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</si>
  <si>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</si>
  <si>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</si>
  <si>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</si>
  <si>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</si>
  <si>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</si>
  <si>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</si>
  <si>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</si>
  <si>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</si>
  <si>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</si>
  <si>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</si>
  <si>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</si>
  <si>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</si>
  <si>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</si>
  <si>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</si>
  <si>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</si>
  <si>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</si>
  <si>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</si>
  <si>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</si>
  <si>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</si>
  <si>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</si>
  <si>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</si>
  <si>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</si>
  <si>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</si>
  <si>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</si>
  <si>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</si>
  <si>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</si>
  <si>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</si>
  <si>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</si>
  <si>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</si>
  <si>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</si>
  <si>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</si>
  <si>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</si>
  <si>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</si>
  <si>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</si>
  <si>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</si>
  <si>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</si>
  <si>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</si>
  <si>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</si>
  <si>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</si>
  <si>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</si>
  <si>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</si>
  <si>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</si>
  <si>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</si>
  <si>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</si>
  <si>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</si>
  <si>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</si>
  <si>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</si>
  <si>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</si>
  <si>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</si>
  <si>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</si>
  <si>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</si>
  <si>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</si>
  <si>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</si>
  <si>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</si>
  <si>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</si>
  <si>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</si>
  <si>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</si>
  <si>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</si>
  <si>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</si>
  <si>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</si>
  <si>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</si>
  <si>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</si>
  <si>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</si>
  <si>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</si>
  <si>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</si>
  <si>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</si>
  <si>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</si>
  <si>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</si>
  <si>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</si>
  <si>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</si>
  <si>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</si>
  <si>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</si>
  <si>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</si>
  <si>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</si>
  <si>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</si>
  <si>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</si>
  <si>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</si>
  <si>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</si>
  <si>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</si>
  <si>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</si>
  <si>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</si>
  <si>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</si>
  <si>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</si>
  <si>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</si>
  <si>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</si>
  <si>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</si>
  <si>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</si>
  <si>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</si>
  <si>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</si>
  <si>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</si>
  <si>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</si>
  <si>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</si>
  <si>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</si>
  <si>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</si>
  <si>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</si>
  <si>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</si>
  <si>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</si>
  <si>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</si>
  <si>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</si>
  <si>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</si>
  <si>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</si>
  <si>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</si>
  <si>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</si>
  <si>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</si>
  <si>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</si>
  <si>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</si>
  <si>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</si>
  <si>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</si>
  <si>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</si>
  <si>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</si>
  <si>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</si>
  <si>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</si>
  <si>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</si>
  <si>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</si>
  <si>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</si>
  <si>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</si>
  <si>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</si>
  <si>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</si>
  <si>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</si>
  <si>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</si>
  <si>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</si>
  <si>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</si>
  <si>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</si>
  <si>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</si>
  <si>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</si>
  <si>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</si>
  <si>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</si>
  <si>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</si>
  <si>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</si>
  <si>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</si>
  <si>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</si>
  <si>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</si>
  <si>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</si>
  <si>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</si>
  <si>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</si>
  <si>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</si>
  <si>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</si>
  <si>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</si>
  <si>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</si>
  <si>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</si>
  <si>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</si>
  <si>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</si>
  <si>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</si>
  <si>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</si>
  <si>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</si>
  <si>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</si>
  <si>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</si>
  <si>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</si>
  <si>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</si>
  <si>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</si>
  <si>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</si>
  <si>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</si>
  <si>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</si>
  <si>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</si>
  <si>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</si>
  <si>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</si>
  <si>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</si>
  <si>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</si>
  <si>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</si>
  <si>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</si>
  <si>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</si>
  <si>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</si>
  <si>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</si>
  <si>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</si>
  <si>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</si>
  <si>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</si>
  <si>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</si>
  <si>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</si>
  <si>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</si>
  <si>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</si>
  <si>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</si>
  <si>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</si>
  <si>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</si>
  <si>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</si>
  <si>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</si>
  <si>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</si>
  <si>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</si>
  <si>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</si>
  <si>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</si>
  <si>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</si>
  <si>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</si>
  <si>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</si>
  <si>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</si>
  <si>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</si>
  <si>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</si>
  <si>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</si>
  <si>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</si>
  <si>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</si>
  <si>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</si>
  <si>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</si>
  <si>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</si>
  <si>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</si>
  <si>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</si>
  <si>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</si>
  <si>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</si>
  <si>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</si>
  <si>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</si>
  <si>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</si>
  <si>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</si>
  <si>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</si>
  <si>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</si>
  <si>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</si>
  <si>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</si>
  <si>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</si>
  <si>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</si>
  <si>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</si>
  <si>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</si>
  <si>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</si>
  <si>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</si>
  <si>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</si>
  <si>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</si>
  <si>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</si>
  <si>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</si>
  <si>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</si>
  <si>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</si>
  <si>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</si>
  <si>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</si>
  <si>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</si>
  <si>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</si>
  <si>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</si>
  <si>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</si>
  <si>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</si>
  <si>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</si>
  <si>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</si>
  <si>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</si>
  <si>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</si>
  <si>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</si>
  <si>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</si>
  <si>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</si>
  <si>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</si>
  <si>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</si>
  <si>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</si>
  <si>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</si>
  <si>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</si>
  <si>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</si>
  <si>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</si>
  <si>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</si>
  <si>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</si>
  <si>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</si>
  <si>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</si>
  <si>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</si>
  <si>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</si>
  <si>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</si>
  <si>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</si>
  <si>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</si>
  <si>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</si>
  <si>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</si>
  <si>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</si>
  <si>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</si>
  <si>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</si>
  <si>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</si>
  <si>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</si>
  <si>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</si>
  <si>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</si>
  <si>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</si>
  <si>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</si>
  <si>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</si>
  <si>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</si>
  <si>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</si>
  <si>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</si>
  <si>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</si>
  <si>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</si>
  <si>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</si>
  <si>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</si>
  <si>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</si>
  <si>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</si>
  <si>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</si>
  <si>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</si>
  <si>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</si>
  <si>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</si>
  <si>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</si>
  <si>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</si>
  <si>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</si>
  <si>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</si>
  <si>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</si>
  <si>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</si>
  <si>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</si>
  <si>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</si>
  <si>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</si>
  <si>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</si>
  <si>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</si>
  <si>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</si>
  <si>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</si>
  <si>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</si>
  <si>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</si>
  <si>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</si>
  <si>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</si>
  <si>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</si>
  <si>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</si>
  <si>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</si>
  <si>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</si>
  <si>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</si>
  <si>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</si>
  <si>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</si>
  <si>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</si>
  <si>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</si>
  <si>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</si>
  <si>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</si>
  <si>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</si>
  <si>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</si>
  <si>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</si>
  <si>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</si>
  <si>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</si>
  <si>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</si>
  <si>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</si>
  <si>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</si>
  <si>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</si>
  <si>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</si>
  <si>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</si>
  <si>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</si>
  <si>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</si>
  <si>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</si>
  <si>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</si>
  <si>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</si>
  <si>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</si>
  <si>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</si>
  <si>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</si>
  <si>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</si>
  <si>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</si>
  <si>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</si>
  <si>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</si>
  <si>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</si>
  <si>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</si>
  <si>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</si>
  <si>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</si>
  <si>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</si>
  <si>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</si>
  <si>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</si>
  <si>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</si>
  <si>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</si>
  <si>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</si>
  <si>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</si>
  <si>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</si>
  <si>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</si>
  <si>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</si>
  <si>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</si>
  <si>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</si>
  <si>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</si>
  <si>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</si>
  <si>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</si>
  <si>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</si>
  <si>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</si>
  <si>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</si>
  <si>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</si>
  <si>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</si>
  <si>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</si>
  <si>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</si>
  <si>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</si>
  <si>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</si>
  <si>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</si>
  <si>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</si>
  <si>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</si>
  <si>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</si>
  <si>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</si>
  <si>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</si>
  <si>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</si>
  <si>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</si>
  <si>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</si>
  <si>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</si>
  <si>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</si>
  <si>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</si>
  <si>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</si>
  <si>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</si>
  <si>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</si>
  <si>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</si>
  <si>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</si>
  <si>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</si>
  <si>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</si>
  <si>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</si>
  <si>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</si>
  <si>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</si>
  <si>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</si>
  <si>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</si>
  <si>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</si>
  <si>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</si>
  <si>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</si>
  <si>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</si>
  <si>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</si>
  <si>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</si>
  <si>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</si>
  <si>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</si>
  <si>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</si>
  <si>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</si>
  <si>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</si>
  <si>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</si>
  <si>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</si>
  <si>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</si>
  <si>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</si>
  <si>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</si>
  <si>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</si>
  <si>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</si>
  <si>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</si>
  <si>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</si>
  <si>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</si>
  <si>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</si>
  <si>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</si>
  <si>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</si>
  <si>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</si>
  <si>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</si>
  <si>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</si>
  <si>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</si>
  <si>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</si>
  <si>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</si>
  <si>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</si>
  <si>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</si>
  <si>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</si>
  <si>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</si>
  <si>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</si>
  <si>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</si>
  <si>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</si>
  <si>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</si>
  <si>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</si>
  <si>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</si>
  <si>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</si>
  <si>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</si>
  <si>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</si>
  <si>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</si>
  <si>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</si>
  <si>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</si>
  <si>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</si>
  <si>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</si>
  <si>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</si>
  <si>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</si>
  <si>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</si>
  <si>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</si>
  <si>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</si>
  <si>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</si>
  <si>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</si>
  <si>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</si>
  <si>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</si>
  <si>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</si>
  <si>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</si>
  <si>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</si>
  <si>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</si>
  <si>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</si>
  <si>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</si>
  <si>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</si>
  <si>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</si>
  <si>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</si>
  <si>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</si>
  <si>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</si>
  <si>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</si>
  <si>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</si>
  <si>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</si>
  <si>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</si>
  <si>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</si>
  <si>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</si>
  <si>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</si>
  <si>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</si>
  <si>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</si>
  <si>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</si>
  <si>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</si>
  <si>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</si>
  <si>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</si>
  <si>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</si>
  <si>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</si>
  <si>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</si>
  <si>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</si>
  <si>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</si>
  <si>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</si>
  <si>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</si>
  <si>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</si>
  <si>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</si>
  <si>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</si>
  <si>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</si>
  <si>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</si>
  <si>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</si>
  <si>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</si>
  <si>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</si>
  <si>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</si>
  <si>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</si>
  <si>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</si>
  <si>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</si>
  <si>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</si>
  <si>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</si>
  <si>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</si>
  <si>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</si>
  <si>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</si>
  <si>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</si>
  <si>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</si>
  <si>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</si>
  <si>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</si>
  <si>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</si>
  <si>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</si>
  <si>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</si>
  <si>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</si>
  <si>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</si>
  <si>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</si>
  <si>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</si>
  <si>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</si>
  <si>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</si>
  <si>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</si>
  <si>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</si>
  <si>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</si>
  <si>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</si>
  <si>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</si>
  <si>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</si>
  <si>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</si>
  <si>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</si>
  <si>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</si>
  <si>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</si>
  <si>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</si>
  <si>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</si>
  <si>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</si>
  <si>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</si>
  <si>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</si>
  <si>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</si>
  <si>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</si>
  <si>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</si>
  <si>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</si>
  <si>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</si>
  <si>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</si>
  <si>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</si>
  <si>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</si>
  <si>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</si>
  <si>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</si>
  <si>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</si>
  <si>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</si>
  <si>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</si>
  <si>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</si>
  <si>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</si>
  <si>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</si>
  <si>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</si>
  <si>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</si>
  <si>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</si>
  <si>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</si>
  <si>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</si>
  <si>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</si>
  <si>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</si>
  <si>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</si>
  <si>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</si>
  <si>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</si>
  <si>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</si>
  <si>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</si>
  <si>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</si>
  <si>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</si>
  <si>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</si>
  <si>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</si>
  <si>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</si>
  <si>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</si>
  <si>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</si>
  <si>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</si>
  <si>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</si>
  <si>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</si>
  <si>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</si>
  <si>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</si>
  <si>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</si>
  <si>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</si>
  <si>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</si>
  <si>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</si>
  <si>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</si>
  <si>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</si>
  <si>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</si>
  <si>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</si>
  <si>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</si>
  <si>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</si>
  <si>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</si>
  <si>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</si>
  <si>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</si>
  <si>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</si>
  <si>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</si>
  <si>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</si>
  <si>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</si>
  <si>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</si>
  <si>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</si>
  <si>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</si>
  <si>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</si>
  <si>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</si>
  <si>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</si>
  <si>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</si>
  <si>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</si>
  <si>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</si>
  <si>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</si>
  <si>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</si>
  <si>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</si>
  <si>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</si>
  <si>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</si>
  <si>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</si>
  <si>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</si>
  <si>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</si>
  <si>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</si>
  <si>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</si>
  <si>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</si>
  <si>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</si>
  <si>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</si>
  <si>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</si>
  <si>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</si>
  <si>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</si>
  <si>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</si>
  <si>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</si>
  <si>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</si>
  <si>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</si>
  <si>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</si>
  <si>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</si>
  <si>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</si>
  <si>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</si>
  <si>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</si>
  <si>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</si>
  <si>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</si>
  <si>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</si>
  <si>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</si>
  <si>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</si>
  <si>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</si>
  <si>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</si>
  <si>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</si>
  <si>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</si>
  <si>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</si>
  <si>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</si>
  <si>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</si>
  <si>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</si>
  <si>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</si>
  <si>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</si>
  <si>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</si>
  <si>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</si>
  <si>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</si>
  <si>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</si>
  <si>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</si>
  <si>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</si>
  <si>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</si>
  <si>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</si>
  <si>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</si>
  <si>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</si>
  <si>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</si>
  <si>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</si>
  <si>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</si>
  <si>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</si>
  <si>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</si>
  <si>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</si>
  <si>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</si>
  <si>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</si>
  <si>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</si>
  <si>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</si>
  <si>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</si>
  <si>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</si>
  <si>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</si>
  <si>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</si>
  <si>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</si>
  <si>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</si>
  <si>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</si>
  <si>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</si>
  <si>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</si>
  <si>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</si>
  <si>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</si>
  <si>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</si>
  <si>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</si>
  <si>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</si>
  <si>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</si>
  <si>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</si>
  <si>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</si>
  <si>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</si>
  <si>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</si>
  <si>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</si>
  <si>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</si>
  <si>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</si>
  <si>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</si>
  <si>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</si>
  <si>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</si>
  <si>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</si>
  <si>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</si>
  <si>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</si>
  <si>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</si>
  <si>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</si>
  <si>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</si>
  <si>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</si>
  <si>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</si>
  <si>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</si>
  <si>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</si>
  <si>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</si>
  <si>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</si>
  <si>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</si>
  <si>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</si>
  <si>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</si>
  <si>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</si>
  <si>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</si>
  <si>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</si>
  <si>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</si>
  <si>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</si>
  <si>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</si>
  <si>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</si>
  <si>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</si>
  <si>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</si>
  <si>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</si>
  <si>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</si>
  <si>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</si>
  <si>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</si>
  <si>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</si>
  <si>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</si>
  <si>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</si>
  <si>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</si>
  <si>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</si>
  <si>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</si>
  <si>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</si>
  <si>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</si>
  <si>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</si>
  <si>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</si>
  <si>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</si>
  <si>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</si>
  <si>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</si>
  <si>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</si>
  <si>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</si>
  <si>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</si>
  <si>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</si>
  <si>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</si>
  <si>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</si>
  <si>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</si>
  <si>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</si>
  <si>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</si>
  <si>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</si>
  <si>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</si>
  <si>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</si>
  <si>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</si>
  <si>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</si>
  <si>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</si>
  <si>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</si>
  <si>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</si>
  <si>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</si>
  <si>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</si>
  <si>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</si>
  <si>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</si>
  <si>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</si>
  <si>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</si>
  <si>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</si>
  <si>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</si>
  <si>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</si>
  <si>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</si>
  <si>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</si>
  <si>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</si>
  <si>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</si>
  <si>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</si>
  <si>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</si>
  <si>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</si>
  <si>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</si>
  <si>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</si>
  <si>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</si>
  <si>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</si>
  <si>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</si>
  <si>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</si>
  <si>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</si>
  <si>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</si>
  <si>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</si>
  <si>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</si>
  <si>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</si>
  <si>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</si>
  <si>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</si>
  <si>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</si>
  <si>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</si>
  <si>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</si>
  <si>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</si>
  <si>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</si>
  <si>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</si>
  <si>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</si>
  <si>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</si>
  <si>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</si>
  <si>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</si>
  <si>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</si>
  <si>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</si>
  <si>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</si>
  <si>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</si>
  <si>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</si>
  <si>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</si>
  <si>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</si>
  <si>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</si>
  <si>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</si>
  <si>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</si>
  <si>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</si>
  <si>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</si>
  <si>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</si>
  <si>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</si>
  <si>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</si>
  <si>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</si>
  <si>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</si>
  <si>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</si>
  <si>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</si>
  <si>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</si>
  <si>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</si>
  <si>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</si>
  <si>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</si>
  <si>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</si>
  <si>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</si>
  <si>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</si>
  <si>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</si>
  <si>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</si>
  <si>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</si>
  <si>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</si>
  <si>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</si>
  <si>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</si>
  <si>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</si>
  <si>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</si>
  <si>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</si>
  <si>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</si>
  <si>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</si>
  <si>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</si>
  <si>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</si>
  <si>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</si>
  <si>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</si>
  <si>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</si>
  <si>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</si>
  <si>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</si>
  <si>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</si>
  <si>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</si>
  <si>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</si>
  <si>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</si>
  <si>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</si>
  <si>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</si>
  <si>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</si>
  <si>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</si>
  <si>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</si>
  <si>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</si>
  <si>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</si>
  <si>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</si>
  <si>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</si>
  <si>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</si>
  <si>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</si>
  <si>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</si>
  <si>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</si>
  <si>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</si>
  <si>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</si>
  <si>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</si>
  <si>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</si>
  <si>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</si>
  <si>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</si>
  <si>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</si>
  <si>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</si>
  <si>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</si>
  <si>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</si>
  <si>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</si>
  <si>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</si>
  <si>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</si>
  <si>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</si>
  <si>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</si>
  <si>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</si>
  <si>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</si>
  <si>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</si>
  <si>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</si>
  <si>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</si>
  <si>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</si>
  <si>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</si>
  <si>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</si>
  <si>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</si>
  <si>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</si>
  <si>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</si>
  <si>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</si>
  <si>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</si>
  <si>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</si>
  <si>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</si>
  <si>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</si>
  <si>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</si>
  <si>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</si>
  <si>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</si>
  <si>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</si>
  <si>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</si>
  <si>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</si>
  <si>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</si>
  <si>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</si>
  <si>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</si>
  <si>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</si>
  <si>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</si>
  <si>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</si>
  <si>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</si>
  <si>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</si>
  <si>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</si>
  <si>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</si>
  <si>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</si>
  <si>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</si>
  <si>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</si>
  <si>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</si>
  <si>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</si>
  <si>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</si>
  <si>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</si>
  <si>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</si>
  <si>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</si>
  <si>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</si>
  <si>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</si>
  <si>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</si>
  <si>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</si>
  <si>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</si>
  <si>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</si>
  <si>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</si>
  <si>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</si>
  <si>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</si>
  <si>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</si>
  <si>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</si>
  <si>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</si>
  <si>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</si>
  <si>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</si>
  <si>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</si>
  <si>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</si>
  <si>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</si>
  <si>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</si>
  <si>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</si>
  <si>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</si>
  <si>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</si>
  <si>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</si>
  <si>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</si>
  <si>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</si>
  <si>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</si>
  <si>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</si>
  <si>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</si>
  <si>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</si>
  <si>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</si>
  <si>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</si>
  <si>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</si>
  <si>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</si>
  <si>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</si>
  <si>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</si>
  <si>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</si>
  <si>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</si>
  <si>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</si>
  <si>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</si>
  <si>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</si>
  <si>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</si>
  <si>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</si>
  <si>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</si>
  <si>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</si>
  <si>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</si>
  <si>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</si>
  <si>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</si>
  <si>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</si>
  <si>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</si>
  <si>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</si>
  <si>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</si>
  <si>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</si>
  <si>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</si>
  <si>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</si>
  <si>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</si>
  <si>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</si>
  <si>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</si>
  <si>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</si>
  <si>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</si>
  <si>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</si>
  <si>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</si>
  <si>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</si>
  <si>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</si>
  <si>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</si>
  <si>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</si>
  <si>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</si>
  <si>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</si>
  <si>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</si>
  <si>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</si>
  <si>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</si>
  <si>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</si>
  <si>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</si>
  <si>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</si>
  <si>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</si>
  <si>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</si>
  <si>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</si>
  <si>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</si>
  <si>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</si>
  <si>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</si>
  <si>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</si>
  <si>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</si>
  <si>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</si>
  <si>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</si>
  <si>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</si>
  <si>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</si>
  <si>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</si>
  <si>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</si>
  <si>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</si>
  <si>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</si>
  <si>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</si>
  <si>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</si>
  <si>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</si>
  <si>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</si>
  <si>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</si>
  <si>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</si>
  <si>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</si>
  <si>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</si>
  <si>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</si>
  <si>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</si>
  <si>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</si>
  <si>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</si>
  <si>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</si>
  <si>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</si>
  <si>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</si>
  <si>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</si>
  <si>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</si>
  <si>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</si>
  <si>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</si>
  <si>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</si>
  <si>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</si>
  <si>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</si>
  <si>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</si>
  <si>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</si>
  <si>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</si>
  <si>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</si>
  <si>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</si>
  <si>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</si>
  <si>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</si>
  <si>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</si>
  <si>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</si>
  <si>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</si>
  <si>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</si>
  <si>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</si>
  <si>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</si>
  <si>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</si>
  <si>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</si>
  <si>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</si>
  <si>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</si>
  <si>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</si>
  <si>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</si>
  <si>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</si>
  <si>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</si>
  <si>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</si>
  <si>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</si>
  <si>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</si>
  <si>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</si>
  <si>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</si>
  <si>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</si>
  <si>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</si>
  <si>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</si>
  <si>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</si>
  <si>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</si>
  <si>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</si>
  <si>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</si>
  <si>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</si>
  <si>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</si>
  <si>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</si>
  <si>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</si>
  <si>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</si>
  <si>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</si>
  <si>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</si>
  <si>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</si>
  <si>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</si>
  <si>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</si>
  <si>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</si>
  <si>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</si>
  <si>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</si>
  <si>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</si>
  <si>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</si>
  <si>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</si>
  <si>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</si>
  <si>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</si>
  <si>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</si>
  <si>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</si>
  <si>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</si>
  <si>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</si>
  <si>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</si>
  <si>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</si>
  <si>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</si>
  <si>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</si>
  <si>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</si>
  <si>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</si>
  <si>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</si>
  <si>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</si>
  <si>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</si>
  <si>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</si>
  <si>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</si>
  <si>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</si>
  <si>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</si>
  <si>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</si>
  <si>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</si>
  <si>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</si>
  <si>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</si>
  <si>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</si>
  <si>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</si>
  <si>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</si>
  <si>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</si>
  <si>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</si>
  <si>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</si>
  <si>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</si>
  <si>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</si>
  <si>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</si>
  <si>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</si>
  <si>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</si>
  <si>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</si>
  <si>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</si>
  <si>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</si>
  <si>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</si>
  <si>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</si>
  <si>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</si>
  <si>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</si>
  <si>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</si>
  <si>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</si>
  <si>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</si>
  <si>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</si>
  <si>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</si>
  <si>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</si>
  <si>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</si>
  <si>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</si>
  <si>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</si>
  <si>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</si>
  <si>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</si>
  <si>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</si>
  <si>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</si>
  <si>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</si>
  <si>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</si>
  <si>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</si>
  <si>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</si>
  <si>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</si>
  <si>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</si>
  <si>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</si>
  <si>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</si>
  <si>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</si>
  <si>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</si>
  <si>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</si>
  <si>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</si>
  <si>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</si>
  <si>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</si>
  <si>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</si>
  <si>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</si>
  <si>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</si>
  <si>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</si>
  <si>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</si>
  <si>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</si>
  <si>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</si>
  <si>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</si>
  <si>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</si>
  <si>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</si>
  <si>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</si>
  <si>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</si>
  <si>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</si>
  <si>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</si>
  <si>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</si>
  <si>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</si>
  <si>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</si>
  <si>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</si>
  <si>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</si>
  <si>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</si>
  <si>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</si>
  <si>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</si>
  <si>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</si>
  <si>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</si>
  <si>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</si>
  <si>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</si>
  <si>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</si>
  <si>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</si>
  <si>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</si>
  <si>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</si>
  <si>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</si>
  <si>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</si>
  <si>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</si>
  <si>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</si>
  <si>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</si>
  <si>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</si>
  <si>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</si>
  <si>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</si>
  <si>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</si>
  <si>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</si>
  <si>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</si>
  <si>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</si>
  <si>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</si>
  <si>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</si>
  <si>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</si>
  <si>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</si>
  <si>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</si>
  <si>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</si>
  <si>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</si>
  <si>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</si>
  <si>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</si>
  <si>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</si>
  <si>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</si>
  <si>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</si>
  <si>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</si>
  <si>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</si>
  <si>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</si>
  <si>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</si>
  <si>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</si>
  <si>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</si>
  <si>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</si>
  <si>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</si>
  <si>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</si>
  <si>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</si>
  <si>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</si>
  <si>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</si>
  <si>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</si>
  <si>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</si>
  <si>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</si>
  <si>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</si>
  <si>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</si>
  <si>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</si>
  <si>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</si>
  <si>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</si>
  <si>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</si>
  <si>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</si>
  <si>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</si>
  <si>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</si>
  <si>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</si>
  <si>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</si>
  <si>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</si>
  <si>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</si>
  <si>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</si>
  <si>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</si>
  <si>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</si>
  <si>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</si>
  <si>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</si>
  <si>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</si>
  <si>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</si>
  <si>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</si>
  <si>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</si>
  <si>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</si>
  <si>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</si>
  <si>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</si>
  <si>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</si>
  <si>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</si>
  <si>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</si>
  <si>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</si>
  <si>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</si>
  <si>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</si>
  <si>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</si>
  <si>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</si>
  <si>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</si>
  <si>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</si>
  <si>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</si>
  <si>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</si>
  <si>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</si>
  <si>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</si>
  <si>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</si>
  <si>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</si>
  <si>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</si>
  <si>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</si>
  <si>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</si>
  <si>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</si>
  <si>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</si>
  <si>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</si>
  <si>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</si>
  <si>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</si>
  <si>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</si>
  <si>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</si>
  <si>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</si>
  <si>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</si>
  <si>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</si>
  <si>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</si>
  <si>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</si>
  <si>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</si>
  <si>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</si>
  <si>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</si>
  <si>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</si>
  <si>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</si>
  <si>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</si>
  <si>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</si>
  <si>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</si>
  <si>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</si>
  <si>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</si>
  <si>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</si>
  <si>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</si>
  <si>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</si>
  <si>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</si>
  <si>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</si>
  <si>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</si>
  <si>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</si>
  <si>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</si>
  <si>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</si>
  <si>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</si>
  <si>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</si>
  <si>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</si>
  <si>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</si>
  <si>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</si>
  <si>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</si>
  <si>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</si>
  <si>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</si>
  <si>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</si>
  <si>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</si>
  <si>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</si>
  <si>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</si>
  <si>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</si>
  <si>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</si>
  <si>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</si>
  <si>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</si>
  <si>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</si>
  <si>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</si>
  <si>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</si>
  <si>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</si>
  <si>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</si>
  <si>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</si>
  <si>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</si>
  <si>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</si>
  <si>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</si>
  <si>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</si>
  <si>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</si>
  <si>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</si>
  <si>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</si>
  <si>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</si>
  <si>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</si>
  <si>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</si>
  <si>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</si>
  <si>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</si>
  <si>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</si>
  <si>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</si>
  <si>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</si>
  <si>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</si>
  <si>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</si>
  <si>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</si>
  <si>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</si>
  <si>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</si>
  <si>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</si>
  <si>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</si>
  <si>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</si>
  <si>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</si>
  <si>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</si>
  <si>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</si>
  <si>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</si>
  <si>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</si>
  <si>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</si>
  <si>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</si>
  <si>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</si>
  <si>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</si>
  <si>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</si>
  <si>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</si>
  <si>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</si>
  <si>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</si>
  <si>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</si>
  <si>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</si>
  <si>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</si>
  <si>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</si>
  <si>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</si>
  <si>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</si>
  <si>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</si>
  <si>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</si>
  <si>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</si>
  <si>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</si>
  <si>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</si>
  <si>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</si>
  <si>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</si>
  <si>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</si>
  <si>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</si>
  <si>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</si>
  <si>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</si>
  <si>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</si>
  <si>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</si>
  <si>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</si>
  <si>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</si>
  <si>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</si>
  <si>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</si>
  <si>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</si>
  <si>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</si>
  <si>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</si>
  <si>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</si>
  <si>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</si>
  <si>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</si>
  <si>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</si>
  <si>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</si>
  <si>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</si>
  <si>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</si>
  <si>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</si>
  <si>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</si>
  <si>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</si>
  <si>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</si>
  <si>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</si>
  <si>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</si>
  <si>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</si>
  <si>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</si>
  <si>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</si>
  <si>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</si>
  <si>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</si>
  <si>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</si>
  <si>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</si>
  <si>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</si>
  <si>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</si>
  <si>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</si>
  <si>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</si>
  <si>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</si>
  <si>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</si>
  <si>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</si>
  <si>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</si>
  <si>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</si>
  <si>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</si>
  <si>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</si>
  <si>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</si>
  <si>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</si>
  <si>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</si>
  <si>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</si>
  <si>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</si>
  <si>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</si>
  <si>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</si>
  <si>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</si>
  <si>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</si>
  <si>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</si>
  <si>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</si>
  <si>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</si>
  <si>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</si>
  <si>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</si>
  <si>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</si>
  <si>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</si>
  <si>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</si>
  <si>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</si>
  <si>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</si>
  <si>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</si>
  <si>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</si>
  <si>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</si>
  <si>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</si>
  <si>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</si>
  <si>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</si>
  <si>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</si>
  <si>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</si>
  <si>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</si>
  <si>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</si>
  <si>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</si>
  <si>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</si>
  <si>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</si>
  <si>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</si>
  <si>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</si>
  <si>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</si>
  <si>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</si>
  <si>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</si>
  <si>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</si>
  <si>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</si>
  <si>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</si>
  <si>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</si>
  <si>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</si>
  <si>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</si>
  <si>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</si>
  <si>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</si>
  <si>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</si>
  <si>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</si>
  <si>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</si>
  <si>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</si>
  <si>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</si>
  <si>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</si>
  <si>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</si>
  <si>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</si>
  <si>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</si>
  <si>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</si>
  <si>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</si>
  <si>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</si>
  <si>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</si>
  <si>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</si>
  <si>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</si>
  <si>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</si>
  <si>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</si>
  <si>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</si>
  <si>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</si>
  <si>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</si>
  <si>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</si>
  <si>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</si>
  <si>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</si>
  <si>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</si>
  <si>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</si>
  <si>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</si>
  <si>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</si>
  <si>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</si>
  <si>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</si>
  <si>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</si>
  <si>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</si>
  <si>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</si>
  <si>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</si>
  <si>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</si>
  <si>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</si>
  <si>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</si>
  <si>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</si>
  <si>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</si>
  <si>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</si>
  <si>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</si>
  <si>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</si>
  <si>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</si>
  <si>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</si>
  <si>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</si>
  <si>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</si>
  <si>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</si>
  <si>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</si>
  <si>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</si>
  <si>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</si>
  <si>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</si>
  <si>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</si>
  <si>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</si>
  <si>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</si>
  <si>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</si>
  <si>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</si>
  <si>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</si>
  <si>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</si>
  <si>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</si>
  <si>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</si>
  <si>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</si>
  <si>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</si>
  <si>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</si>
  <si>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</si>
  <si>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</si>
  <si>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</si>
  <si>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</si>
  <si>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</si>
  <si>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</si>
  <si>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</si>
  <si>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</si>
  <si>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</si>
  <si>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</si>
  <si>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</si>
  <si>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</si>
  <si>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</si>
  <si>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</si>
  <si>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</si>
  <si>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</si>
  <si>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</si>
  <si>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</si>
  <si>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</si>
  <si>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</si>
  <si>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</si>
  <si>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</si>
  <si>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</si>
  <si>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</si>
  <si>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</si>
  <si>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</si>
  <si>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</si>
  <si>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</si>
  <si>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</si>
  <si>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</si>
  <si>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</si>
  <si>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</si>
  <si>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</si>
  <si>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</si>
  <si>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</si>
  <si>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</si>
  <si>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</si>
  <si>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</si>
  <si>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</si>
  <si>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</si>
  <si>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</si>
  <si>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</si>
  <si>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</si>
  <si>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</si>
  <si>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</si>
  <si>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</si>
  <si>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</si>
  <si>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</si>
  <si>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</si>
  <si>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</si>
  <si>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</si>
  <si>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</si>
  <si>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</si>
  <si>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</si>
  <si>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</si>
  <si>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</si>
  <si>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</si>
  <si>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</si>
  <si>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</si>
  <si>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</si>
  <si>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</si>
  <si>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</si>
  <si>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</si>
  <si>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</si>
  <si>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</si>
  <si>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</si>
  <si>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</si>
  <si>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</si>
  <si>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</si>
  <si>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</si>
  <si>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</si>
  <si>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</si>
  <si>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</si>
  <si>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</si>
  <si>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</si>
  <si>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</si>
  <si>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</si>
  <si>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</si>
  <si>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</si>
  <si>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</si>
  <si>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</si>
  <si>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</si>
  <si>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</si>
  <si>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</si>
  <si>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</si>
  <si>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</si>
  <si>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</si>
  <si>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</si>
  <si>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</si>
  <si>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</si>
  <si>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</si>
  <si>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</si>
  <si>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</si>
  <si>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</si>
  <si>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</si>
  <si>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</si>
  <si>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</si>
  <si>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</si>
  <si>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</si>
  <si>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</si>
  <si>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</si>
  <si>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</si>
  <si>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</si>
  <si>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</si>
  <si>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</si>
  <si>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</si>
  <si>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</si>
  <si>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</si>
  <si>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</si>
  <si>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</si>
  <si>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</si>
  <si>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</si>
  <si>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</si>
  <si>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</si>
  <si>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</si>
  <si>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</si>
  <si>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</si>
  <si>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</si>
  <si>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</si>
  <si>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</si>
  <si>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</si>
  <si>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</si>
  <si>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</si>
  <si>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</si>
  <si>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</si>
  <si>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</si>
  <si>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</si>
  <si>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</si>
  <si>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</si>
  <si>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</si>
  <si>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</si>
  <si>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</si>
  <si>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</si>
  <si>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</si>
  <si>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</si>
  <si>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</si>
  <si>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</si>
  <si>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</si>
  <si>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</si>
  <si>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</si>
  <si>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</si>
  <si>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</si>
  <si>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</si>
  <si>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</si>
  <si>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</si>
  <si>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</si>
  <si>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</si>
  <si>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</si>
  <si>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</si>
  <si>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</si>
  <si>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</si>
  <si>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</si>
  <si>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</si>
  <si>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</si>
  <si>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</si>
  <si>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</si>
  <si>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</si>
  <si>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</si>
  <si>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</si>
  <si>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</si>
  <si>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</si>
  <si>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</si>
  <si>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</si>
  <si>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</si>
  <si>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</si>
  <si>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</si>
  <si>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</si>
  <si>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</si>
  <si>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</si>
  <si>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</si>
  <si>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</si>
  <si>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</si>
  <si>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</si>
  <si>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</si>
  <si>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</si>
  <si>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</si>
  <si>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</si>
  <si>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</si>
  <si>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</si>
  <si>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</si>
  <si>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</si>
  <si>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</si>
  <si>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</si>
  <si>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</si>
  <si>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</si>
  <si>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</si>
  <si>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</si>
  <si>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</si>
  <si>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</si>
  <si>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</si>
  <si>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</si>
  <si>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</si>
  <si>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</si>
  <si>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</si>
  <si>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</si>
  <si>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</si>
  <si>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</si>
  <si>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</si>
  <si>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</si>
  <si>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</si>
  <si>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</si>
  <si>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</si>
  <si>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</si>
  <si>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</si>
  <si>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</si>
  <si>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</si>
  <si>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</si>
  <si>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</si>
  <si>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</si>
  <si>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</si>
  <si>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</si>
  <si>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</si>
  <si>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</si>
  <si>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</si>
  <si>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</si>
  <si>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</si>
  <si>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</si>
  <si>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</si>
  <si>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</si>
  <si>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</si>
  <si>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</si>
  <si>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</si>
  <si>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</si>
  <si>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</si>
  <si>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</si>
  <si>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</si>
  <si>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</si>
  <si>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</si>
  <si>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</si>
  <si>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</si>
  <si>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</si>
  <si>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</si>
  <si>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</si>
  <si>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</si>
  <si>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</si>
  <si>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</si>
  <si>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</si>
  <si>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</si>
  <si>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</si>
  <si>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</si>
  <si>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</si>
  <si>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</si>
  <si>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</si>
  <si>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</si>
  <si>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</si>
  <si>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</si>
  <si>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</si>
  <si>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</si>
  <si>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</si>
  <si>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</si>
  <si>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</si>
  <si>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</si>
  <si>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</si>
  <si>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</si>
  <si>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</si>
  <si>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</si>
  <si>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</si>
  <si>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</si>
  <si>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</si>
  <si>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</si>
  <si>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</si>
  <si>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</si>
  <si>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</si>
  <si>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</si>
  <si>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</si>
  <si>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</si>
  <si>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</si>
  <si>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</si>
  <si>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</si>
  <si>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</si>
  <si>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</si>
  <si>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</si>
  <si>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</si>
  <si>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</si>
  <si>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</si>
  <si>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</si>
  <si>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</si>
  <si>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</si>
  <si>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</si>
  <si>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</si>
  <si>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</si>
  <si>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</si>
  <si>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</si>
  <si>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</si>
  <si>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</si>
  <si>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</si>
  <si>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</si>
  <si>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</si>
  <si>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</si>
  <si>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</si>
  <si>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</si>
  <si>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</si>
  <si>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</si>
  <si>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</si>
  <si>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</si>
  <si>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</si>
  <si>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</si>
  <si>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</si>
  <si>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</si>
  <si>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</si>
  <si>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</si>
  <si>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</si>
  <si>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</si>
  <si>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</si>
  <si>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</si>
  <si>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</si>
  <si>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</si>
  <si>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</si>
  <si>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</si>
  <si>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</si>
  <si>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</si>
  <si>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</si>
  <si>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</si>
  <si>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</si>
  <si>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</si>
  <si>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</si>
  <si>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</si>
  <si>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</si>
  <si>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</si>
  <si>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</si>
  <si>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</si>
  <si>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</si>
  <si>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</si>
  <si>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</si>
  <si>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</si>
  <si>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</si>
  <si>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</si>
  <si>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</si>
  <si>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</si>
  <si>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</si>
  <si>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</si>
  <si>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</si>
  <si>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</si>
  <si>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</si>
  <si>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</si>
  <si>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</si>
  <si>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</si>
  <si>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</si>
  <si>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</si>
  <si>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</si>
  <si>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</si>
  <si>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</si>
  <si>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</si>
  <si>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</si>
  <si>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</si>
  <si>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</si>
  <si>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</si>
  <si>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</si>
  <si>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</si>
  <si>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</si>
  <si>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</si>
  <si>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</si>
  <si>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</si>
  <si>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</si>
  <si>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</si>
  <si>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</si>
  <si>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</si>
  <si>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</si>
  <si>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</si>
  <si>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</si>
  <si>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</si>
  <si>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</si>
  <si>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</si>
  <si>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</si>
  <si>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</si>
  <si>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</si>
  <si>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</si>
  <si>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</si>
  <si>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</si>
  <si>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</si>
  <si>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</si>
  <si>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</si>
  <si>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</si>
  <si>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</si>
  <si>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</si>
  <si>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</si>
  <si>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</si>
  <si>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</si>
  <si>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</si>
  <si>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</si>
  <si>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</si>
  <si>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</si>
  <si>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</si>
  <si>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</si>
  <si>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</si>
  <si>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</si>
  <si>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</si>
  <si>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</si>
  <si>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</si>
  <si>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</si>
  <si>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</si>
  <si>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</si>
  <si>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</si>
  <si>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</si>
  <si>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</si>
  <si>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</si>
  <si>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</si>
  <si>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</si>
  <si>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</si>
  <si>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</si>
  <si>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</si>
  <si>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</si>
  <si>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</si>
  <si>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</si>
  <si>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</si>
  <si>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</si>
  <si>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</si>
  <si>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</si>
  <si>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</si>
  <si>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</si>
  <si>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</si>
  <si>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</si>
  <si>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</si>
  <si>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</si>
  <si>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</si>
  <si>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</si>
  <si>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</si>
  <si>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</si>
  <si>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</si>
  <si>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</si>
  <si>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</si>
  <si>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</si>
  <si>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</si>
  <si>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</si>
  <si>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</si>
  <si>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</si>
  <si>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</si>
  <si>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</si>
  <si>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</si>
  <si>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</si>
  <si>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</si>
  <si>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</si>
  <si>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</si>
  <si>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</si>
  <si>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</si>
  <si>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</si>
  <si>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</si>
  <si>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</si>
  <si>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</si>
  <si>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</si>
  <si>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</si>
  <si>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</si>
  <si>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</si>
  <si>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</si>
  <si>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</si>
  <si>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</si>
  <si>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</si>
  <si>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</si>
  <si>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</si>
  <si>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</si>
  <si>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</si>
  <si>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</si>
  <si>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</si>
  <si>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</si>
  <si>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</si>
  <si>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</si>
  <si>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</si>
  <si>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</si>
  <si>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</si>
  <si>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</si>
  <si>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</si>
  <si>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</si>
  <si>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</si>
  <si>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</si>
  <si>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</si>
  <si>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</si>
  <si>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</si>
  <si>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</si>
  <si>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</si>
  <si>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</si>
  <si>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</si>
  <si>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</si>
  <si>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</si>
  <si>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</si>
  <si>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</si>
  <si>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</si>
  <si>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</si>
  <si>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</si>
  <si>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</si>
  <si>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</si>
  <si>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</si>
  <si>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</si>
  <si>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</si>
  <si>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</si>
  <si>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</si>
  <si>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</si>
  <si>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</si>
  <si>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</si>
  <si>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</si>
  <si>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</si>
  <si>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</si>
  <si>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</si>
  <si>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</si>
  <si>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</si>
  <si>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</si>
  <si>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</si>
  <si>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</si>
  <si>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</si>
  <si>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</si>
  <si>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</si>
  <si>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</si>
  <si>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</si>
  <si>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</si>
  <si>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</si>
  <si>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</si>
  <si>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</si>
  <si>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</si>
  <si>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</si>
  <si>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</si>
  <si>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</si>
  <si>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</si>
  <si>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</si>
  <si>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</si>
  <si>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</si>
  <si>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</si>
  <si>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</si>
  <si>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</si>
  <si>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</si>
  <si>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</si>
  <si>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</si>
  <si>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</si>
  <si>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</si>
  <si>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</si>
  <si>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</si>
  <si>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</si>
  <si>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</si>
  <si>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</si>
  <si>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</si>
  <si>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</si>
  <si>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</si>
  <si>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</si>
  <si>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</si>
  <si>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</si>
  <si>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</si>
  <si>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</si>
  <si>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</si>
  <si>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</si>
  <si>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</si>
  <si>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</si>
  <si>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</si>
  <si>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</si>
  <si>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</si>
  <si>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</si>
  <si>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</si>
  <si>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</si>
  <si>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</si>
  <si>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</si>
  <si>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</si>
  <si>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</si>
  <si>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</si>
  <si>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</si>
  <si>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</si>
  <si>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</si>
  <si>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</si>
  <si>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</si>
  <si>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</si>
  <si>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</si>
  <si>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</si>
  <si>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</si>
  <si>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</si>
  <si>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</si>
  <si>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</si>
  <si>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</si>
  <si>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</si>
  <si>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</si>
  <si>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</si>
  <si>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</si>
  <si>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</si>
  <si>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</si>
  <si>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</si>
  <si>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</si>
  <si>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</si>
  <si>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</si>
  <si>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</si>
  <si>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</si>
  <si>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</si>
  <si>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</si>
  <si>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</si>
  <si>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</si>
  <si>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</si>
  <si>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</si>
  <si>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</si>
  <si>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</si>
  <si>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</si>
  <si>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</si>
  <si>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</si>
  <si>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</si>
  <si>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</si>
  <si>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</si>
  <si>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</si>
  <si>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</si>
  <si>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</si>
  <si>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</si>
  <si>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</si>
  <si>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</si>
  <si>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</si>
  <si>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</si>
  <si>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</si>
  <si>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</si>
  <si>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</si>
  <si>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</si>
  <si>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</si>
  <si>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</si>
  <si>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</si>
  <si>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</si>
  <si>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</si>
  <si>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</si>
  <si>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</si>
  <si>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</si>
  <si>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</si>
  <si>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</si>
  <si>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</si>
  <si>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</si>
  <si>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</si>
  <si>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</si>
  <si>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</si>
  <si>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</si>
  <si>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</si>
  <si>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</si>
  <si>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</si>
  <si>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</si>
  <si>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</si>
  <si>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</si>
  <si>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</si>
  <si>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</si>
  <si>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</si>
  <si>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</si>
  <si>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</si>
  <si>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</si>
  <si>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</si>
  <si>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</si>
  <si>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</si>
  <si>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</si>
  <si>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</si>
  <si>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</si>
  <si>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</si>
  <si>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</si>
  <si>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</si>
  <si>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</si>
  <si>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</si>
  <si>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</si>
  <si>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</si>
  <si>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</si>
  <si>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</si>
  <si>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</si>
  <si>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</si>
  <si>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</si>
  <si>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</si>
  <si>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</si>
  <si>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</si>
  <si>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</si>
  <si>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</si>
  <si>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</si>
  <si>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</si>
  <si>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</si>
  <si>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</si>
  <si>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</si>
  <si>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</si>
  <si>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</si>
  <si>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</si>
  <si>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</si>
  <si>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</si>
  <si>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</si>
  <si>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</si>
  <si>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</si>
  <si>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</si>
  <si>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</si>
  <si>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</si>
  <si>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</si>
  <si>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</si>
  <si>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</si>
  <si>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</si>
  <si>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</si>
  <si>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</si>
  <si>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</si>
  <si>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</si>
  <si>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</si>
  <si>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</si>
  <si>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</si>
  <si>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</si>
  <si>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</si>
  <si>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</si>
  <si>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</si>
  <si>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</si>
  <si>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</si>
  <si>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</si>
  <si>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</si>
  <si>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</si>
  <si>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</si>
  <si>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</si>
  <si>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</si>
  <si>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</si>
  <si>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</si>
  <si>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</si>
  <si>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</si>
  <si>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</si>
  <si>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</si>
  <si>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</si>
  <si>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</si>
  <si>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</si>
  <si>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</si>
  <si>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</si>
  <si>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</si>
  <si>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</si>
  <si>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</si>
  <si>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</si>
  <si>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</si>
  <si>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</si>
  <si>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</si>
  <si>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</si>
  <si>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</si>
  <si>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</si>
  <si>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</si>
  <si>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</si>
  <si>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</si>
  <si>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</si>
  <si>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</si>
  <si>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</si>
  <si>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</si>
  <si>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</si>
  <si>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</si>
  <si>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</si>
  <si>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</si>
  <si>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</si>
  <si>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</si>
  <si>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</si>
  <si>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</si>
  <si>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</si>
  <si>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</si>
  <si>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</si>
  <si>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</si>
  <si>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</si>
  <si>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</si>
  <si>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</si>
  <si>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</si>
  <si>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</si>
  <si>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</si>
  <si>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</si>
  <si>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</si>
  <si>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</si>
  <si>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</si>
  <si>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</si>
  <si>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</si>
  <si>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</si>
  <si>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</si>
  <si>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</si>
  <si>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</si>
  <si>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</si>
  <si>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</si>
  <si>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</si>
  <si>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</si>
  <si>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</si>
  <si>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</si>
  <si>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</si>
  <si>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</si>
  <si>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</si>
  <si>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</si>
  <si>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</si>
  <si>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</si>
  <si>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</si>
  <si>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</si>
  <si>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</si>
  <si>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</si>
  <si>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</si>
  <si>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</si>
  <si>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</si>
  <si>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</si>
  <si>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</si>
  <si>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</si>
  <si>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</si>
  <si>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</si>
  <si>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</si>
  <si>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</si>
  <si>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</si>
  <si>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</si>
  <si>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</si>
  <si>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</si>
  <si>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</si>
  <si>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</si>
  <si>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</si>
  <si>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</si>
  <si>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</si>
  <si>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</si>
  <si>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</si>
  <si>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</si>
  <si>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</si>
  <si>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</si>
  <si>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</si>
  <si>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</si>
  <si>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</si>
  <si>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</si>
  <si>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</si>
  <si>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</si>
  <si>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</si>
  <si>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</si>
  <si>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</si>
  <si>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</si>
  <si>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</si>
  <si>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</si>
  <si>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</si>
  <si>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</si>
  <si>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</si>
  <si>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</si>
  <si>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</si>
  <si>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</si>
  <si>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</si>
  <si>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</si>
  <si>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</si>
  <si>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</si>
  <si>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</si>
  <si>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</si>
  <si>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</si>
  <si>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</si>
  <si>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</si>
  <si>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</si>
  <si>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</si>
  <si>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</si>
  <si>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</si>
  <si>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</si>
  <si>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</si>
  <si>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</si>
  <si>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</si>
  <si>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</si>
  <si>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</si>
  <si>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</si>
  <si>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</si>
  <si>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</si>
  <si>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</si>
  <si>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</si>
  <si>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</si>
  <si>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</si>
  <si>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</si>
  <si>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</si>
  <si>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</si>
  <si>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</si>
  <si>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</si>
  <si>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</si>
  <si>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</si>
  <si>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</si>
  <si>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</si>
  <si>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</si>
  <si>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</si>
  <si>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</si>
  <si>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</si>
  <si>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</si>
  <si>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</si>
  <si>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</si>
  <si>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</si>
  <si>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</si>
  <si>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</si>
  <si>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</si>
  <si>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</si>
  <si>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</si>
  <si>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</si>
  <si>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</si>
  <si>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</si>
  <si>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</si>
  <si>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</si>
  <si>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</si>
  <si>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</si>
  <si>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</si>
  <si>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</si>
  <si>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</si>
  <si>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</si>
  <si>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</si>
  <si>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</si>
  <si>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</si>
  <si>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</si>
  <si>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</si>
  <si>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</si>
  <si>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</si>
  <si>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</si>
  <si>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</si>
  <si>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</si>
  <si>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</si>
  <si>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</si>
  <si>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</si>
  <si>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</si>
  <si>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</si>
  <si>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</si>
  <si>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</si>
  <si>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</si>
  <si>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</si>
  <si>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</si>
  <si>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</si>
  <si>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</si>
  <si>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</si>
  <si>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</si>
  <si>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</si>
  <si>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</si>
  <si>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</si>
  <si>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</si>
  <si>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</si>
  <si>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</si>
  <si>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</si>
  <si>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</si>
  <si>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</si>
  <si>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</si>
  <si>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</si>
  <si>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</si>
  <si>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</si>
  <si>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</si>
  <si>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</si>
  <si>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</si>
  <si>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</si>
  <si>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</si>
  <si>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</si>
  <si>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</si>
  <si>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</si>
  <si>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</si>
  <si>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</si>
  <si>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</si>
  <si>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</si>
  <si>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</si>
  <si>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</si>
  <si>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</si>
  <si>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</si>
  <si>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</si>
  <si>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</si>
  <si>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</si>
  <si>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</si>
  <si>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</si>
  <si>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</si>
  <si>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</si>
  <si>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</si>
  <si>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</si>
  <si>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</si>
  <si>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</si>
  <si>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</si>
  <si>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</si>
  <si>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</si>
  <si>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</si>
  <si>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</si>
  <si>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</si>
  <si>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</si>
  <si>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</si>
  <si>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</si>
  <si>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</si>
  <si>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</si>
  <si>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</si>
  <si>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</si>
  <si>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</si>
  <si>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</si>
  <si>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</si>
  <si>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</si>
  <si>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</si>
  <si>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</si>
  <si>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</si>
  <si>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</si>
  <si>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</si>
  <si>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</si>
  <si>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</si>
  <si>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</si>
  <si>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</si>
  <si>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</si>
  <si>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</si>
  <si>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</si>
  <si>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</si>
  <si>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</si>
  <si>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</si>
  <si>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</si>
  <si>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</si>
  <si>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</si>
  <si>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</si>
  <si>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</si>
  <si>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</si>
  <si>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</si>
  <si>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</si>
  <si>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</si>
  <si>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</si>
  <si>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</si>
  <si>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</si>
  <si>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</si>
  <si>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</si>
  <si>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</si>
  <si>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</si>
  <si>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</si>
  <si>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</si>
  <si>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</si>
  <si>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</si>
  <si>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</si>
  <si>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</si>
  <si>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</si>
  <si>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</si>
  <si>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</si>
  <si>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</si>
  <si>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</si>
  <si>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</si>
  <si>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</si>
  <si>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</si>
  <si>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</si>
  <si>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</si>
  <si>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</si>
  <si>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</si>
  <si>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</si>
  <si>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</si>
  <si>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</si>
  <si>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</si>
  <si>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</si>
  <si>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</si>
  <si>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</si>
  <si>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</si>
  <si>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</si>
  <si>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</si>
  <si>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</si>
  <si>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</si>
  <si>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</si>
  <si>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</si>
  <si>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</si>
  <si>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</si>
  <si>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</si>
  <si>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</si>
  <si>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</si>
  <si>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</si>
  <si>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</si>
  <si>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</si>
  <si>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</si>
  <si>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</si>
  <si>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</si>
  <si>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</si>
  <si>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</si>
  <si>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</si>
  <si>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</si>
  <si>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</si>
  <si>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</si>
  <si>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</si>
  <si>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</si>
  <si>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</si>
  <si>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</si>
  <si>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</si>
  <si>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</si>
  <si>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</si>
  <si>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</si>
  <si>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</si>
  <si>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</si>
  <si>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</si>
  <si>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</si>
  <si>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</si>
  <si>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</si>
  <si>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</si>
  <si>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</si>
  <si>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</si>
  <si>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</si>
  <si>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</si>
  <si>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</si>
  <si>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</si>
  <si>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</si>
  <si>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</si>
  <si>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</si>
  <si>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</si>
  <si>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</si>
  <si>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</si>
  <si>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</si>
  <si>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</si>
  <si>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</si>
  <si>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</si>
  <si>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</si>
  <si>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</si>
  <si>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</si>
  <si>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</si>
  <si>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</si>
  <si>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</si>
  <si>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</si>
  <si>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</si>
  <si>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</si>
  <si>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</si>
  <si>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</si>
  <si>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</si>
  <si>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</si>
  <si>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</si>
  <si>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</si>
  <si>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</si>
  <si>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</si>
  <si>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</si>
  <si>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</si>
  <si>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</si>
  <si>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</si>
  <si>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</si>
  <si>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</si>
  <si>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</si>
  <si>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</si>
  <si>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</si>
  <si>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</si>
  <si>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</si>
  <si>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</si>
  <si>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</si>
  <si>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</si>
  <si>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</si>
  <si>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</si>
  <si>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</si>
  <si>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</si>
  <si>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</si>
  <si>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</si>
  <si>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</si>
  <si>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</si>
  <si>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</si>
  <si>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</si>
  <si>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</si>
  <si>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</si>
  <si>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</si>
  <si>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</si>
  <si>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</si>
  <si>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</si>
  <si>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</si>
  <si>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</si>
  <si>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</si>
  <si>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</si>
  <si>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</si>
  <si>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</si>
  <si>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</si>
  <si>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</si>
  <si>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</si>
  <si>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</si>
  <si>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</si>
  <si>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</si>
  <si>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</si>
  <si>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</si>
  <si>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</si>
  <si>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</si>
  <si>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</si>
  <si>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</si>
  <si>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</si>
  <si>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</si>
  <si>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</si>
  <si>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</si>
  <si>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</si>
  <si>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</si>
  <si>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</si>
  <si>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</si>
  <si>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</si>
  <si>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</si>
  <si>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</si>
  <si>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</si>
  <si>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</si>
  <si>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</si>
  <si>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</si>
  <si>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</si>
  <si>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</si>
  <si>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</si>
  <si>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</si>
  <si>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</si>
  <si>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</si>
  <si>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</si>
  <si>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</si>
  <si>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</si>
  <si>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</si>
  <si>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</si>
  <si>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</si>
  <si>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</si>
  <si>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</si>
  <si>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</si>
  <si>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</si>
  <si>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</si>
  <si>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</si>
  <si>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</si>
  <si>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</si>
  <si>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</si>
  <si>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</si>
  <si>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</si>
  <si>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</si>
  <si>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</si>
  <si>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</si>
  <si>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</si>
  <si>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</si>
  <si>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</si>
  <si>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</si>
  <si>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</si>
  <si>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</si>
  <si>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</si>
  <si>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</si>
  <si>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</si>
  <si>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</si>
  <si>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</si>
  <si>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</si>
  <si>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</si>
  <si>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</si>
  <si>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</si>
  <si>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</si>
  <si>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</si>
  <si>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</si>
  <si>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</si>
  <si>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</si>
  <si>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</si>
  <si>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</si>
  <si>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</si>
  <si>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</si>
  <si>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</si>
  <si>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</si>
  <si>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</si>
  <si>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</si>
  <si>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</si>
  <si>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</si>
  <si>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</si>
  <si>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</si>
  <si>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</si>
  <si>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</si>
  <si>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</si>
  <si>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</si>
  <si>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</si>
  <si>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</si>
  <si>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</si>
  <si>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</si>
  <si>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</si>
  <si>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</si>
  <si>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</si>
  <si>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</si>
  <si>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</si>
  <si>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</si>
  <si>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</si>
  <si>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</si>
  <si>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</si>
  <si>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</si>
  <si>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</si>
  <si>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</si>
  <si>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</si>
  <si>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</si>
  <si>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</si>
  <si>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</si>
  <si>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</si>
  <si>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</si>
  <si>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</si>
  <si>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</si>
  <si>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</si>
  <si>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</si>
  <si>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</si>
  <si>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</si>
  <si>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</si>
  <si>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</si>
  <si>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</si>
  <si>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</si>
  <si>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</si>
  <si>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</si>
  <si>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</si>
  <si>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</si>
  <si>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</si>
  <si>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</si>
  <si>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</si>
  <si>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</si>
  <si>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</si>
  <si>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</si>
  <si>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</si>
  <si>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</si>
  <si>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</si>
  <si>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</si>
  <si>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</si>
  <si>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</si>
  <si>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</si>
  <si>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</si>
  <si>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</si>
  <si>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</si>
  <si>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</si>
  <si>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</si>
  <si>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</si>
  <si>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</si>
  <si>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</si>
  <si>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</si>
  <si>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</si>
  <si>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</si>
  <si>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</si>
  <si>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</si>
  <si>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</si>
  <si>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</si>
  <si>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</si>
  <si>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</si>
  <si>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</si>
  <si>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</si>
  <si>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</si>
  <si>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</si>
  <si>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</si>
  <si>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</si>
  <si>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</si>
  <si>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</si>
  <si>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</si>
  <si>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</si>
  <si>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</si>
  <si>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</si>
  <si>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</si>
  <si>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</si>
  <si>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</si>
  <si>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</si>
  <si>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</si>
  <si>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</si>
  <si>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</si>
  <si>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</si>
  <si>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</si>
  <si>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</si>
  <si>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</si>
  <si>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</si>
  <si>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</si>
  <si>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</si>
  <si>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</si>
  <si>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</si>
  <si>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</si>
  <si>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</si>
  <si>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</si>
  <si>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</si>
  <si>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</si>
  <si>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</si>
  <si>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</si>
  <si>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</si>
  <si>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</si>
  <si>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</si>
  <si>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</si>
  <si>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</si>
  <si>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</si>
  <si>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</si>
  <si>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</si>
  <si>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</si>
  <si>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</si>
  <si>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</si>
  <si>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</si>
  <si>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</si>
  <si>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</si>
  <si>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</si>
  <si>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</si>
  <si>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</si>
  <si>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</si>
  <si>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</si>
  <si>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</si>
  <si>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</si>
  <si>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</si>
  <si>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</si>
  <si>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</si>
  <si>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</si>
  <si>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</si>
  <si>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</si>
  <si>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</si>
  <si>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</si>
  <si>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</si>
  <si>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</si>
  <si>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</si>
  <si>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</si>
  <si>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</si>
  <si>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</si>
  <si>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</si>
  <si>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</si>
  <si>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</si>
  <si>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</si>
  <si>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</si>
  <si>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</si>
  <si>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</si>
  <si>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</si>
  <si>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</si>
  <si>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</si>
  <si>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</si>
  <si>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</si>
  <si>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</si>
  <si>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</si>
  <si>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</si>
  <si>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</si>
  <si>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</si>
  <si>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</si>
  <si>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</si>
  <si>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</si>
  <si>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</si>
  <si>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</si>
  <si>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</si>
  <si>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</si>
  <si>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</si>
  <si>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</si>
  <si>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</si>
  <si>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</si>
  <si>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</si>
  <si>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</si>
  <si>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</si>
  <si>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</si>
  <si>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</si>
  <si>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</si>
  <si>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</si>
  <si>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</si>
  <si>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</si>
  <si>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</si>
  <si>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</si>
  <si>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</si>
  <si>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</si>
  <si>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</si>
  <si>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</si>
  <si>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</si>
  <si>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</si>
  <si>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</si>
  <si>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</si>
  <si>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</si>
  <si>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</si>
  <si>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</si>
  <si>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</si>
  <si>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</si>
  <si>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</si>
  <si>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</si>
  <si>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</si>
  <si>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</si>
  <si>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</si>
  <si>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</si>
  <si>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</si>
  <si>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</si>
  <si>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</si>
  <si>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</si>
  <si>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</si>
  <si>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</si>
  <si>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</si>
  <si>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</si>
  <si>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</si>
  <si>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</si>
  <si>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</si>
  <si>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</si>
  <si>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</si>
  <si>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</si>
  <si>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</si>
  <si>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</si>
  <si>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</si>
  <si>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</si>
  <si>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</si>
  <si>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</si>
  <si>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</si>
  <si>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</si>
  <si>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</si>
  <si>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</si>
  <si>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</si>
  <si>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</si>
  <si>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</si>
  <si>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</si>
  <si>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</si>
  <si>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</si>
  <si>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</si>
  <si>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</si>
  <si>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</si>
  <si>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</si>
  <si>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</si>
  <si>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</si>
  <si>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</si>
  <si>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</si>
  <si>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</si>
  <si>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</si>
  <si>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</si>
  <si>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</si>
  <si>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</si>
  <si>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</si>
  <si>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</si>
  <si>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</si>
  <si>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</si>
  <si>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</si>
  <si>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</si>
  <si>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</si>
  <si>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</si>
  <si>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</si>
  <si>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</si>
  <si>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</si>
  <si>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</si>
  <si>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</si>
  <si>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</si>
  <si>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</si>
  <si>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</si>
  <si>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</si>
  <si>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</si>
  <si>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</si>
  <si>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</si>
  <si>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</si>
  <si>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</si>
  <si>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</si>
  <si>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</si>
  <si>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</si>
  <si>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</si>
  <si>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</si>
  <si>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</si>
  <si>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</si>
  <si>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</si>
  <si>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</si>
  <si>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</si>
  <si>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</si>
  <si>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</si>
  <si>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</si>
  <si>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</si>
  <si>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</si>
  <si>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</si>
  <si>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</si>
  <si>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</si>
  <si>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</si>
  <si>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</si>
  <si>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</si>
  <si>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</si>
  <si>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</si>
  <si>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</si>
  <si>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</si>
  <si>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</si>
  <si>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</si>
  <si>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</si>
  <si>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</si>
  <si>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</si>
  <si>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</si>
  <si>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</si>
  <si>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</si>
  <si>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</si>
  <si>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</si>
  <si>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</si>
  <si>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</si>
  <si>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</si>
  <si>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</si>
  <si>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</si>
  <si>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</si>
  <si>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</si>
  <si>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</si>
  <si>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</si>
  <si>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</si>
  <si>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</si>
  <si>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</si>
  <si>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</si>
  <si>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</si>
  <si>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</si>
  <si>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</si>
  <si>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</si>
  <si>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</si>
  <si>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</si>
  <si>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</si>
  <si>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</si>
  <si>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</si>
  <si>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</si>
  <si>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</si>
  <si>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</si>
  <si>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</si>
  <si>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</si>
  <si>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</si>
  <si>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</si>
  <si>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</si>
  <si>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</si>
  <si>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</si>
  <si>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</si>
  <si>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</si>
  <si>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</si>
  <si>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</si>
  <si>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</si>
  <si>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</si>
  <si>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</si>
  <si>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</si>
  <si>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</si>
  <si>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</si>
  <si>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</si>
  <si>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</si>
  <si>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</si>
  <si>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</si>
  <si>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</si>
  <si>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</si>
  <si>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</si>
  <si>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</si>
  <si>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</si>
  <si>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</si>
  <si>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</si>
  <si>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</si>
  <si>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</si>
  <si>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</si>
  <si>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</si>
  <si>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</si>
  <si>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</si>
  <si>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</si>
  <si>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</si>
  <si>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</si>
  <si>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</si>
  <si>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</si>
  <si>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</si>
  <si>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</si>
  <si>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</si>
  <si>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</si>
  <si>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</si>
  <si>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</si>
  <si>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</si>
  <si>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</si>
  <si>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</si>
  <si>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</si>
  <si>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</si>
  <si>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</si>
  <si>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</si>
  <si>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</si>
  <si>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</si>
  <si>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</si>
  <si>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</si>
  <si>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</si>
  <si>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</si>
  <si>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</si>
  <si>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</si>
  <si>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</si>
  <si>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</si>
  <si>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</si>
  <si>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</si>
  <si>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</si>
  <si>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</si>
  <si>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</si>
  <si>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</si>
  <si>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</si>
  <si>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</si>
  <si>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</si>
  <si>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</si>
  <si>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</si>
  <si>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</si>
  <si>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</si>
  <si>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</si>
  <si>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</si>
  <si>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</si>
  <si>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</si>
  <si>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</si>
  <si>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</si>
  <si>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</si>
  <si>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</si>
  <si>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</si>
  <si>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</si>
  <si>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</si>
  <si>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</si>
  <si>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</si>
  <si>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</si>
  <si>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</si>
  <si>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</si>
  <si>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</si>
  <si>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</si>
  <si>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</si>
  <si>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</si>
  <si>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</si>
  <si>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</si>
  <si>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</si>
  <si>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</si>
  <si>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</si>
  <si>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</si>
  <si>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</si>
  <si>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</si>
  <si>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</si>
  <si>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</si>
  <si>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</si>
  <si>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</si>
  <si>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</si>
  <si>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</si>
  <si>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</si>
  <si>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</si>
  <si>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</si>
  <si>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</si>
  <si>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</si>
  <si>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</si>
  <si>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</si>
  <si>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</si>
  <si>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</si>
  <si>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</si>
  <si>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</si>
  <si>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</si>
  <si>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</si>
  <si>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</si>
  <si>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</si>
  <si>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</si>
  <si>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</si>
  <si>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</si>
  <si>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</si>
  <si>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</si>
  <si>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</si>
  <si>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</si>
  <si>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</si>
  <si>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</si>
  <si>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</si>
  <si>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</si>
  <si>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</si>
  <si>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</si>
  <si>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</si>
  <si>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</si>
  <si>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</si>
  <si>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</si>
  <si>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</si>
  <si>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</si>
  <si>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</si>
  <si>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</si>
  <si>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</si>
  <si>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</si>
  <si>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</si>
  <si>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</si>
  <si>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</si>
  <si>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</si>
  <si>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</si>
  <si>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</si>
  <si>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</si>
  <si>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</si>
  <si>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</si>
  <si>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</si>
  <si>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</si>
  <si>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</si>
  <si>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</si>
  <si>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</si>
  <si>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</si>
  <si>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</si>
  <si>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</si>
  <si>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</si>
  <si>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</si>
  <si>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</si>
  <si>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</si>
  <si>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</si>
  <si>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</si>
  <si>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</si>
  <si>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</si>
  <si>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</si>
  <si>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</si>
  <si>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</si>
  <si>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</si>
  <si>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</si>
  <si>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</si>
  <si>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</si>
  <si>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</si>
  <si>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</si>
  <si>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</si>
  <si>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</si>
  <si>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</si>
  <si>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</si>
  <si>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</si>
  <si>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</si>
  <si>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</si>
  <si>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</si>
  <si>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</si>
  <si>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</si>
  <si>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</si>
  <si>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</si>
  <si>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</si>
  <si>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</si>
  <si>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</si>
  <si>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</si>
  <si>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</si>
  <si>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</si>
  <si>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</si>
  <si>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</si>
  <si>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</si>
  <si>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</si>
  <si>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</si>
  <si>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</si>
  <si>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</si>
  <si>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</si>
  <si>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</si>
  <si>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</si>
  <si>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</si>
  <si>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</si>
  <si>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</si>
  <si>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</si>
  <si>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</si>
  <si>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</si>
  <si>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</si>
  <si>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</si>
  <si>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</si>
  <si>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</si>
  <si>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</si>
  <si>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</si>
  <si>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</si>
  <si>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</si>
  <si>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</si>
  <si>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</si>
  <si>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</si>
  <si>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</si>
  <si>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</si>
  <si>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</si>
  <si>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</si>
  <si>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</si>
  <si>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</si>
  <si>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</si>
  <si>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</si>
  <si>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</si>
  <si>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</si>
  <si>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</si>
  <si>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</si>
  <si>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</si>
  <si>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</si>
  <si>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</si>
  <si>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</si>
  <si>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</si>
  <si>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</si>
  <si>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</si>
  <si>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</si>
  <si>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</si>
  <si>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</si>
  <si>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</si>
  <si>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</si>
  <si>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</si>
  <si>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</si>
  <si>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</si>
  <si>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</si>
  <si>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</si>
  <si>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</si>
  <si>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</si>
  <si>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</si>
  <si>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</si>
  <si>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</si>
  <si>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</si>
  <si>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</si>
  <si>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</si>
  <si>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</si>
  <si>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</si>
  <si>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</si>
  <si>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</si>
  <si>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</si>
  <si>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</si>
  <si>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</si>
  <si>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</si>
  <si>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</si>
  <si>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</si>
  <si>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</si>
  <si>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</si>
  <si>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</si>
  <si>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</si>
  <si>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</si>
  <si>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</si>
  <si>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</si>
  <si>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</si>
  <si>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</si>
  <si>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</si>
  <si>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</si>
  <si>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</si>
  <si>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</si>
  <si>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</si>
  <si>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</si>
  <si>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</si>
  <si>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</si>
  <si>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</si>
  <si>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</si>
  <si>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</si>
  <si>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</si>
  <si>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</si>
  <si>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</si>
  <si>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</si>
  <si>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</si>
  <si>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</si>
  <si>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</si>
  <si>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</si>
  <si>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</si>
  <si>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</si>
  <si>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</si>
  <si>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</si>
  <si>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</si>
  <si>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</si>
  <si>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</si>
  <si>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</si>
  <si>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</si>
  <si>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</si>
  <si>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</si>
  <si>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</si>
  <si>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</si>
  <si>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</si>
  <si>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</si>
  <si>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</si>
  <si>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</si>
  <si>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</si>
  <si>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</si>
  <si>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</si>
  <si>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</si>
  <si>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</si>
  <si>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</si>
  <si>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</si>
  <si>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</si>
  <si>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</si>
  <si>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</si>
  <si>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</si>
  <si>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</si>
  <si>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</si>
  <si>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</si>
  <si>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</si>
  <si>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</si>
  <si>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</si>
  <si>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</si>
  <si>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</si>
  <si>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</si>
  <si>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</si>
  <si>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</si>
  <si>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</si>
  <si>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</si>
  <si>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</si>
  <si>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</si>
  <si>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</si>
  <si>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</si>
  <si>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</si>
  <si>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</si>
  <si>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</si>
  <si>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</si>
  <si>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</si>
  <si>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</si>
  <si>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</si>
  <si>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</si>
  <si>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</si>
  <si>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</si>
  <si>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</si>
  <si>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</si>
  <si>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</si>
  <si>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</si>
  <si>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</si>
  <si>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</si>
  <si>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</si>
  <si>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</si>
  <si>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</si>
  <si>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</si>
  <si>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</si>
  <si>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</si>
  <si>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</si>
  <si>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</si>
  <si>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</si>
  <si>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</si>
  <si>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</si>
  <si>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</si>
  <si>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</si>
  <si>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</si>
  <si>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</si>
  <si>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</si>
  <si>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</si>
  <si>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</si>
  <si>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</si>
  <si>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</si>
  <si>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</si>
  <si>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</si>
  <si>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</si>
  <si>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</si>
  <si>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</si>
  <si>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</si>
  <si>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</si>
  <si>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</si>
  <si>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</si>
  <si>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</si>
  <si>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</si>
  <si>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</si>
  <si>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</si>
  <si>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</si>
  <si>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</si>
  <si>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</si>
  <si>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</si>
  <si>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</si>
  <si>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</si>
  <si>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</si>
  <si>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</si>
  <si>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</si>
  <si>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</si>
  <si>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</si>
  <si>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</si>
  <si>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</si>
  <si>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</si>
  <si>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</si>
  <si>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</si>
  <si>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</si>
  <si>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</si>
  <si>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</si>
  <si>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</si>
  <si>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</si>
  <si>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</si>
  <si>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</si>
  <si>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</si>
  <si>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</si>
  <si>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</si>
  <si>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</si>
  <si>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</si>
  <si>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</si>
  <si>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</si>
  <si>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</si>
  <si>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</si>
  <si>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</si>
  <si>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</si>
  <si>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</si>
  <si>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</si>
  <si>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</si>
  <si>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</si>
  <si>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</si>
  <si>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</si>
  <si>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</si>
  <si>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</si>
  <si>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</si>
  <si>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</si>
  <si>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</si>
  <si>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</si>
  <si>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</si>
  <si>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</si>
  <si>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</si>
  <si>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</si>
  <si>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</si>
  <si>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</si>
  <si>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</si>
  <si>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</si>
  <si>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</si>
  <si>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</si>
  <si>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</si>
  <si>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</si>
  <si>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</si>
  <si>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</si>
  <si>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</si>
  <si>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</si>
  <si>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</si>
  <si>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</si>
  <si>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</si>
  <si>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</si>
  <si>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</si>
  <si>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</si>
  <si>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</si>
  <si>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</si>
  <si>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</si>
  <si>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</si>
  <si>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</si>
  <si>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</si>
  <si>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</si>
  <si>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</si>
  <si>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</si>
  <si>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</si>
  <si>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</si>
  <si>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</si>
  <si>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</si>
  <si>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</si>
  <si>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</si>
  <si>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</si>
  <si>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</si>
  <si>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</si>
  <si>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</si>
  <si>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</si>
  <si>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</si>
  <si>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</si>
  <si>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</si>
  <si>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</si>
  <si>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</si>
  <si>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</si>
  <si>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</si>
  <si>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</si>
  <si>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</si>
  <si>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</si>
  <si>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</si>
  <si>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</si>
  <si>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</si>
  <si>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</si>
  <si>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</si>
  <si>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</si>
  <si>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</si>
  <si>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</si>
  <si>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</si>
  <si>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</si>
  <si>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</si>
  <si>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</si>
  <si>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</si>
  <si>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</si>
  <si>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</si>
  <si>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</si>
  <si>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</si>
  <si>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</si>
  <si>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</si>
  <si>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</si>
  <si>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</si>
  <si>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</si>
  <si>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</si>
  <si>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</si>
  <si>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</si>
  <si>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</si>
  <si>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</si>
  <si>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</si>
  <si>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</si>
  <si>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</si>
  <si>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</si>
  <si>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</si>
  <si>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</si>
  <si>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</si>
  <si>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</si>
  <si>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</si>
  <si>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</si>
  <si>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</si>
  <si>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</si>
  <si>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</si>
  <si>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</si>
  <si>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</si>
  <si>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</si>
  <si>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</si>
  <si>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</si>
  <si>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</si>
  <si>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</si>
  <si>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</si>
  <si>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</si>
  <si>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</si>
  <si>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</si>
  <si>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</si>
  <si>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</si>
  <si>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</si>
  <si>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</si>
  <si>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</si>
  <si>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</si>
  <si>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</si>
  <si>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</si>
  <si>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</si>
  <si>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</si>
  <si>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</si>
  <si>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</si>
  <si>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</si>
  <si>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</si>
  <si>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</si>
  <si>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</si>
  <si>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</si>
  <si>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</si>
  <si>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</si>
  <si>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</si>
  <si>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</si>
  <si>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</si>
  <si>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</si>
  <si>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</si>
  <si>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</si>
  <si>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</si>
  <si>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</si>
  <si>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</si>
  <si>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</si>
  <si>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</si>
  <si>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</si>
  <si>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</si>
  <si>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</si>
  <si>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</si>
  <si>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</si>
  <si>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</si>
  <si>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</si>
  <si>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</si>
  <si>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</si>
  <si>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</si>
  <si>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</si>
  <si>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</si>
  <si>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</si>
  <si>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</si>
  <si>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</si>
  <si>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</si>
  <si>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</si>
  <si>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</si>
  <si>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</si>
  <si>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</si>
  <si>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</si>
  <si>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</si>
  <si>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</si>
  <si>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</si>
  <si>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</si>
  <si>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</si>
  <si>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</si>
  <si>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</si>
  <si>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</si>
  <si>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</si>
  <si>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</si>
  <si>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</si>
  <si>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</si>
  <si>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</si>
  <si>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</si>
  <si>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</si>
  <si>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</si>
  <si>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</si>
  <si>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</si>
  <si>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</si>
  <si>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</si>
  <si>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</si>
  <si>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</si>
  <si>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</si>
  <si>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</si>
  <si>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</si>
  <si>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</si>
  <si>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</si>
  <si>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</si>
  <si>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</si>
  <si>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</si>
  <si>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</si>
  <si>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</si>
  <si>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</si>
  <si>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</si>
  <si>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</si>
  <si>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</si>
  <si>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</si>
  <si>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</si>
  <si>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</si>
  <si>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</si>
  <si>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</si>
  <si>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</si>
  <si>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</si>
  <si>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</si>
  <si>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</si>
  <si>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</si>
  <si>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</si>
  <si>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</si>
  <si>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</si>
  <si>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</si>
  <si>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</si>
  <si>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</si>
  <si>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</si>
  <si>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</si>
  <si>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</si>
  <si>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</si>
  <si>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</si>
  <si>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</si>
  <si>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</si>
  <si>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</si>
  <si>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</si>
  <si>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</si>
  <si>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</si>
  <si>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</si>
  <si>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</si>
  <si>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</si>
  <si>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</si>
  <si>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</si>
  <si>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</si>
  <si>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</si>
  <si>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</si>
  <si>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</si>
  <si>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</si>
  <si>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</si>
  <si>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</si>
  <si>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</si>
  <si>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</si>
  <si>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</si>
  <si>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</si>
  <si>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</si>
  <si>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</si>
  <si>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</si>
  <si>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</si>
  <si>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</si>
  <si>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</si>
  <si>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</si>
  <si>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</si>
  <si>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</si>
  <si>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</si>
  <si>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</si>
  <si>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</si>
  <si>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</si>
  <si>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</si>
  <si>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</si>
  <si>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</si>
  <si>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</si>
  <si>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</si>
  <si>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</si>
  <si>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</si>
  <si>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</si>
  <si>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</si>
  <si>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</si>
  <si>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</si>
  <si>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</si>
  <si>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</si>
  <si>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</si>
  <si>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</si>
  <si>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</si>
  <si>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</si>
  <si>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</si>
  <si>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</si>
  <si>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</si>
  <si>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</si>
  <si>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</si>
  <si>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</si>
  <si>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</si>
  <si>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</si>
  <si>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</si>
  <si>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</si>
  <si>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</si>
  <si>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</si>
  <si>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</si>
  <si>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</si>
  <si>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</si>
  <si>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</si>
  <si>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</si>
  <si>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</si>
  <si>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</si>
  <si>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</si>
  <si>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</si>
  <si>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</si>
  <si>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</si>
  <si>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</si>
  <si>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</si>
  <si>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</si>
  <si>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</si>
  <si>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</si>
  <si>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</si>
  <si>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</si>
  <si>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</si>
  <si>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</si>
  <si>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</si>
  <si>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</si>
  <si>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</si>
  <si>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</si>
  <si>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</si>
  <si>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</si>
  <si>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</si>
  <si>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</si>
  <si>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</si>
  <si>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</si>
  <si>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</si>
  <si>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</si>
  <si>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</si>
  <si>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</si>
  <si>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</si>
  <si>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</si>
  <si>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</si>
  <si>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</si>
  <si>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</si>
  <si>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</si>
  <si>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</si>
  <si>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</si>
  <si>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</si>
  <si>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</si>
  <si>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</si>
  <si>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</si>
  <si>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</si>
  <si>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</si>
  <si>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</si>
  <si>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</si>
  <si>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</si>
  <si>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</si>
  <si>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</si>
  <si>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</si>
  <si>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</si>
  <si>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</si>
  <si>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</si>
  <si>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</si>
  <si>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</si>
  <si>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</si>
  <si>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</si>
  <si>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</si>
  <si>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</si>
  <si>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</si>
  <si>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</si>
  <si>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</si>
  <si>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</si>
  <si>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</si>
  <si>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</si>
  <si>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</si>
  <si>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</si>
  <si>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</si>
  <si>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</si>
  <si>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</si>
  <si>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</si>
  <si>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</si>
  <si>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</si>
  <si>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</si>
  <si>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</si>
  <si>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</si>
  <si>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</si>
  <si>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</si>
  <si>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</si>
  <si>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</si>
  <si>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</si>
  <si>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</si>
  <si>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</si>
  <si>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</si>
  <si>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</si>
  <si>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</si>
  <si>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</si>
  <si>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</si>
  <si>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</si>
  <si>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</si>
  <si>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</si>
  <si>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</si>
  <si>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</si>
  <si>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</si>
  <si>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</si>
  <si>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</si>
  <si>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</si>
  <si>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</si>
  <si>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</si>
  <si>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</si>
  <si>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</si>
  <si>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</si>
  <si>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</si>
  <si>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</si>
  <si>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</si>
  <si>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</si>
  <si>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</si>
  <si>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</si>
  <si>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</si>
  <si>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</si>
  <si>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</si>
  <si>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</si>
  <si>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</si>
  <si>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</si>
  <si>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</si>
  <si>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</si>
  <si>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</si>
  <si>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</si>
  <si>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</si>
  <si>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</si>
  <si>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</si>
  <si>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</si>
  <si>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</si>
  <si>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</si>
  <si>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</si>
  <si>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</si>
  <si>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</si>
  <si>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</si>
  <si>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</si>
  <si>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</si>
  <si>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</si>
  <si>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</si>
  <si>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</si>
  <si>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</si>
  <si>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</si>
  <si>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</si>
  <si>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</si>
  <si>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</si>
  <si>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</si>
  <si>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</si>
  <si>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</si>
  <si>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</si>
  <si>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</si>
  <si>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</si>
  <si>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</si>
  <si>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</si>
  <si>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</si>
  <si>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</si>
  <si>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</si>
  <si>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</si>
  <si>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</si>
  <si>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</si>
  <si>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</si>
  <si>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</si>
  <si>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</si>
  <si>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</si>
  <si>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</si>
  <si>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</si>
  <si>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</si>
  <si>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</si>
  <si>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</si>
  <si>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</si>
  <si>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</si>
  <si>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</si>
  <si>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</si>
  <si>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</si>
  <si>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</si>
  <si>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</si>
  <si>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</si>
  <si>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</si>
  <si>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</si>
  <si>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</si>
  <si>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</si>
  <si>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</si>
  <si>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</si>
  <si>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</si>
  <si>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</si>
  <si>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</si>
  <si>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</si>
  <si>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</si>
  <si>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</si>
  <si>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</si>
  <si>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</si>
  <si>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</si>
  <si>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</si>
  <si>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</si>
  <si>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</si>
  <si>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</si>
  <si>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</si>
  <si>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</si>
  <si>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</si>
  <si>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</si>
  <si>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</si>
  <si>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</si>
  <si>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</si>
  <si>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</si>
  <si>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</si>
  <si>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</si>
  <si>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</si>
  <si>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</si>
  <si>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</si>
  <si>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</si>
  <si>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</si>
  <si>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</si>
  <si>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</si>
  <si>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</si>
  <si>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</si>
  <si>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</si>
  <si>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</si>
  <si>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</si>
  <si>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</si>
  <si>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</si>
  <si>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</si>
  <si>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</si>
  <si>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</si>
  <si>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</si>
  <si>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</si>
  <si>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</si>
  <si>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</si>
  <si>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</si>
  <si>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</si>
  <si>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</si>
  <si>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</si>
  <si>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</si>
  <si>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</si>
  <si>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</si>
  <si>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</si>
  <si>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</si>
  <si>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</si>
  <si>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</si>
  <si>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</si>
  <si>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</si>
  <si>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</si>
  <si>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</si>
  <si>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</si>
  <si>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</si>
  <si>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</si>
  <si>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</si>
  <si>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</si>
  <si>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</si>
  <si>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</si>
  <si>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</si>
  <si>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</si>
  <si>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</si>
  <si>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</si>
  <si>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</si>
  <si>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</si>
  <si>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</si>
  <si>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</si>
  <si>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</si>
  <si>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</si>
  <si>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</si>
  <si>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</si>
  <si>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</si>
  <si>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</si>
  <si>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</si>
  <si>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</si>
  <si>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</si>
  <si>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</si>
  <si>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</si>
  <si>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</si>
  <si>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</si>
  <si>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</si>
  <si>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</si>
  <si>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</si>
  <si>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</si>
  <si>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</si>
  <si>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</si>
  <si>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</si>
  <si>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</si>
  <si>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</si>
  <si>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</si>
  <si>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</si>
  <si>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</si>
  <si>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</si>
  <si>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</si>
  <si>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</si>
  <si>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</si>
  <si>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</si>
  <si>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</si>
  <si>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</si>
  <si>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</si>
  <si>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</si>
  <si>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</si>
  <si>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</si>
  <si>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</si>
  <si>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</si>
  <si>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</si>
  <si>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</si>
  <si>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</si>
  <si>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</si>
  <si>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</si>
  <si>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</si>
  <si>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</si>
  <si>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</si>
  <si>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</si>
  <si>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</si>
  <si>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</si>
  <si>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</si>
  <si>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</si>
  <si>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</si>
  <si>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</si>
  <si>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</si>
  <si>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</si>
  <si>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</si>
  <si>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</si>
  <si>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</si>
  <si>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</si>
  <si>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</si>
  <si>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</si>
  <si>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</si>
  <si>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</si>
  <si>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</si>
  <si>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</si>
  <si>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</si>
  <si>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</si>
  <si>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</si>
  <si>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</si>
  <si>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</si>
  <si>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</si>
  <si>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</si>
  <si>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</si>
  <si>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</si>
  <si>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</si>
  <si>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</si>
  <si>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</si>
  <si>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</si>
  <si>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</si>
  <si>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</si>
  <si>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</si>
  <si>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</si>
  <si>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</si>
  <si>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</si>
  <si>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</si>
  <si>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</si>
  <si>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</si>
  <si>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</si>
  <si>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</si>
  <si>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</si>
  <si>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</si>
  <si>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</si>
  <si>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</si>
  <si>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</si>
  <si>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</si>
  <si>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</si>
  <si>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</si>
  <si>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</si>
  <si>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</si>
  <si>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</si>
  <si>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</si>
  <si>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</si>
  <si>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</si>
  <si>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</si>
  <si>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</si>
  <si>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</si>
  <si>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</si>
  <si>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</si>
  <si>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</si>
  <si>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</si>
  <si>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</si>
  <si>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</si>
  <si>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</si>
  <si>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</si>
  <si>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</si>
  <si>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</si>
  <si>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</si>
  <si>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</si>
  <si>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</si>
  <si>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</si>
  <si>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</si>
  <si>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</si>
  <si>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</si>
  <si>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</si>
  <si>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</si>
  <si>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</si>
  <si>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</si>
  <si>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</si>
  <si>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</si>
  <si>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</si>
  <si>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</si>
  <si>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</si>
  <si>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</si>
  <si>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</si>
  <si>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</si>
  <si>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</si>
  <si>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</si>
  <si>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</si>
  <si>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</si>
  <si>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</si>
  <si>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</si>
  <si>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</si>
  <si>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</si>
  <si>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</si>
  <si>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</si>
  <si>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</si>
  <si>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</si>
  <si>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</si>
  <si>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</si>
  <si>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</si>
  <si>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</si>
  <si>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</si>
  <si>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</si>
  <si>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</si>
  <si>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</si>
  <si>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</si>
  <si>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</si>
  <si>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</si>
  <si>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</si>
  <si>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</si>
  <si>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</si>
  <si>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</si>
  <si>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</si>
  <si>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</si>
  <si>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</si>
  <si>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</si>
  <si>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</si>
  <si>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</si>
  <si>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</si>
  <si>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</si>
  <si>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</si>
  <si>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</si>
  <si>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</si>
  <si>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</si>
  <si>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</si>
  <si>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</si>
  <si>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</si>
  <si>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</si>
  <si>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</si>
  <si>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</si>
  <si>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</si>
  <si>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</si>
  <si>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</si>
  <si>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</si>
  <si>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</si>
  <si>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</si>
  <si>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</si>
  <si>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</si>
  <si>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</si>
  <si>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</si>
  <si>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</si>
  <si>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</si>
  <si>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</si>
  <si>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</si>
  <si>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</si>
  <si>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</si>
  <si>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</si>
  <si>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</si>
  <si>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</si>
  <si>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</si>
  <si>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</si>
  <si>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</si>
  <si>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</si>
  <si>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</si>
  <si>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</si>
  <si>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</si>
  <si>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</si>
  <si>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</si>
  <si>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</si>
  <si>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</si>
  <si>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</si>
  <si>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</si>
  <si>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</si>
  <si>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</si>
  <si>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</si>
  <si>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</si>
  <si>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</si>
  <si>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</si>
  <si>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</si>
  <si>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</si>
  <si>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</si>
  <si>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</si>
  <si>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</si>
  <si>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</si>
  <si>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</si>
  <si>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</si>
  <si>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</si>
  <si>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</si>
  <si>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</si>
  <si>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</si>
  <si>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</si>
  <si>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</si>
  <si>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</si>
  <si>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</si>
  <si>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</si>
  <si>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</si>
  <si>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</si>
  <si>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</si>
  <si>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</si>
  <si>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</si>
  <si>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</si>
  <si>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</si>
  <si>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</si>
  <si>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</si>
  <si>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</si>
  <si>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</si>
  <si>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</si>
  <si>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</si>
  <si>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</si>
  <si>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</si>
  <si>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</si>
  <si>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</si>
  <si>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</si>
  <si>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</si>
  <si>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</si>
  <si>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</si>
  <si>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</si>
  <si>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</si>
  <si>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</si>
  <si>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</si>
  <si>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</si>
  <si>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</si>
  <si>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</si>
  <si>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</si>
  <si>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</si>
  <si>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</si>
  <si>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</si>
  <si>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</si>
  <si>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</si>
  <si>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</si>
  <si>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</si>
  <si>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</si>
  <si>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</si>
  <si>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</si>
  <si>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</si>
  <si>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</si>
  <si>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</si>
  <si>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</si>
  <si>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</si>
  <si>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</si>
  <si>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</si>
  <si>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</si>
  <si>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</si>
  <si>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</si>
  <si>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</si>
  <si>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</si>
  <si>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</si>
  <si>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</si>
  <si>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</si>
  <si>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</si>
  <si>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</si>
  <si>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</si>
  <si>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</si>
  <si>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</si>
  <si>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</si>
  <si>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</si>
  <si>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</si>
  <si>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</si>
  <si>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</si>
  <si>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</si>
  <si>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</si>
  <si>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</si>
  <si>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</si>
  <si>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</si>
  <si>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</si>
  <si>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</si>
  <si>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</si>
  <si>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</si>
  <si>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</si>
  <si>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</si>
  <si>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</si>
  <si>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</si>
  <si>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</si>
  <si>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</si>
  <si>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</si>
  <si>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</si>
  <si>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</si>
  <si>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</si>
  <si>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</si>
  <si>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</si>
  <si>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</si>
  <si>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</si>
  <si>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</si>
  <si>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</si>
  <si>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</si>
  <si>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</si>
  <si>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</si>
  <si>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</si>
  <si>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</si>
  <si>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</si>
  <si>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</si>
  <si>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</si>
  <si>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</si>
  <si>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</si>
  <si>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</si>
  <si>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</si>
  <si>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</si>
  <si>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</si>
  <si>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</si>
  <si>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</si>
  <si>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</si>
  <si>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</si>
  <si>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</si>
  <si>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</si>
  <si>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</si>
  <si>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</si>
  <si>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</si>
  <si>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</si>
  <si>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</si>
  <si>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</si>
  <si>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</si>
  <si>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</si>
  <si>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</si>
  <si>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</si>
  <si>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</si>
  <si>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</si>
  <si>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</si>
  <si>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</si>
  <si>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</si>
  <si>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</si>
  <si>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</si>
  <si>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</si>
  <si>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</si>
  <si>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</si>
  <si>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</si>
  <si>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</si>
  <si>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</si>
  <si>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</si>
  <si>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</si>
  <si>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</si>
  <si>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</si>
  <si>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</si>
  <si>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</si>
  <si>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</si>
  <si>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</si>
  <si>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</si>
  <si>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</si>
  <si>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</si>
  <si>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</si>
  <si>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</si>
  <si>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</si>
  <si>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</si>
  <si>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</si>
  <si>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</si>
  <si>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</si>
  <si>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</si>
  <si>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</si>
  <si>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</si>
  <si>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</si>
  <si>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</si>
  <si>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</si>
  <si>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</si>
  <si>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</si>
  <si>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</si>
  <si>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</si>
  <si>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</si>
  <si>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</si>
  <si>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</si>
  <si>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</si>
  <si>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</si>
  <si>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</si>
  <si>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</si>
  <si>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</si>
  <si>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</si>
  <si>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</si>
  <si>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</si>
  <si>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</si>
  <si>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</si>
  <si>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</si>
  <si>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</si>
  <si>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</si>
  <si>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</si>
  <si>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</si>
  <si>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</si>
  <si>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</si>
  <si>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</si>
  <si>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</si>
  <si>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</si>
  <si>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</si>
  <si>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</si>
  <si>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</si>
  <si>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</si>
  <si>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</si>
  <si>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</si>
  <si>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</si>
  <si>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</si>
  <si>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</si>
  <si>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</si>
  <si>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</si>
  <si>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</si>
  <si>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</si>
  <si>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</si>
  <si>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</si>
  <si>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</si>
  <si>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</si>
  <si>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</si>
  <si>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</si>
  <si>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</si>
  <si>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</si>
  <si>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</si>
  <si>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</si>
  <si>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</si>
  <si>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</si>
  <si>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</si>
  <si>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</si>
  <si>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</si>
  <si>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</si>
  <si>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</si>
  <si>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</si>
  <si>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</si>
  <si>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</si>
  <si>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</si>
  <si>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</si>
  <si>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</si>
  <si>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</si>
  <si>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</si>
  <si>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</si>
  <si>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</si>
  <si>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</si>
  <si>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</si>
  <si>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</si>
  <si>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</si>
  <si>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</si>
  <si>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</si>
  <si>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</si>
  <si>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</si>
  <si>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</si>
  <si>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</si>
  <si>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</si>
  <si>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</si>
  <si>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</si>
  <si>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</si>
  <si>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</si>
  <si>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</si>
  <si>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</si>
  <si>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</si>
  <si>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</si>
  <si>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</si>
  <si>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</si>
  <si>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</si>
  <si>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</si>
  <si>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</si>
  <si>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</si>
  <si>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</si>
  <si>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</si>
  <si>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</si>
  <si>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</si>
  <si>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</si>
  <si>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</si>
  <si>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</si>
  <si>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</si>
  <si>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</si>
  <si>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</si>
  <si>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</si>
  <si>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</si>
  <si>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</si>
  <si>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</si>
  <si>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</si>
  <si>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</si>
  <si>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</si>
  <si>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</si>
  <si>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</si>
  <si>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</si>
  <si>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</si>
  <si>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</si>
  <si>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</si>
  <si>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</si>
  <si>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</si>
  <si>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</si>
  <si>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</si>
  <si>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</si>
  <si>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</si>
  <si>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</si>
  <si>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</si>
  <si>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</si>
  <si>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</si>
  <si>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</si>
  <si>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</si>
  <si>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</si>
  <si>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</si>
  <si>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</si>
  <si>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</si>
  <si>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</si>
  <si>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</si>
  <si>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</si>
  <si>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</si>
  <si>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</si>
  <si>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</si>
  <si>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</si>
  <si>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</si>
  <si>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</si>
  <si>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</si>
  <si>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</si>
  <si>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</si>
  <si>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</si>
  <si>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</si>
  <si>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</si>
  <si>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</si>
  <si>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</si>
  <si>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</si>
  <si>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</si>
  <si>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</si>
  <si>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</si>
  <si>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</si>
  <si>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</si>
  <si>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</si>
  <si>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</si>
  <si>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</si>
  <si>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</si>
  <si>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</si>
  <si>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</si>
  <si>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</si>
  <si>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</si>
  <si>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</si>
  <si>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</si>
  <si>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</si>
  <si>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</si>
  <si>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</si>
  <si>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</si>
  <si>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</si>
  <si>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</si>
  <si>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</si>
  <si>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</si>
  <si>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</si>
  <si>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</si>
  <si>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</si>
  <si>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</si>
  <si>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</si>
  <si>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</si>
  <si>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</si>
  <si>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</si>
  <si>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</si>
  <si>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</si>
  <si>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</si>
  <si>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</si>
  <si>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</si>
  <si>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</si>
  <si>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</si>
  <si>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</si>
  <si>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</si>
  <si>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</si>
  <si>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</si>
  <si>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</si>
  <si>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</si>
  <si>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</si>
  <si>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</si>
  <si>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</si>
  <si>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</si>
  <si>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</si>
  <si>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</si>
  <si>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</si>
  <si>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</si>
  <si>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</si>
  <si>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</si>
  <si>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</si>
  <si>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</si>
  <si>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</si>
  <si>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</si>
  <si>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</si>
  <si>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</si>
  <si>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</si>
  <si>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</si>
  <si>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</si>
  <si>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</si>
  <si>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</si>
  <si>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</si>
  <si>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</si>
  <si>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</si>
  <si>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</si>
  <si>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</si>
  <si>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</si>
  <si>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</si>
  <si>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</si>
  <si>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</si>
  <si>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</si>
  <si>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</si>
  <si>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</si>
  <si>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</si>
  <si>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</si>
  <si>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</si>
  <si>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</si>
  <si>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</si>
  <si>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</si>
  <si>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</si>
  <si>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</si>
  <si>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</si>
  <si>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</si>
  <si>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</si>
  <si>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</si>
  <si>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</si>
  <si>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</si>
  <si>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</si>
  <si>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</si>
  <si>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</si>
  <si>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</si>
  <si>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</si>
  <si>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</si>
  <si>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</si>
  <si>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</si>
  <si>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</si>
  <si>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</si>
  <si>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</si>
  <si>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</si>
  <si>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</si>
  <si>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</si>
  <si>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</si>
  <si>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</si>
  <si>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</si>
  <si>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</si>
  <si>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</si>
  <si>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</si>
  <si>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</si>
  <si>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</si>
  <si>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</si>
  <si>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</si>
  <si>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</si>
  <si>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</si>
  <si>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</si>
  <si>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</si>
  <si>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</si>
  <si>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</si>
  <si>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</si>
  <si>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</si>
  <si>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</si>
  <si>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</si>
  <si>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</si>
  <si>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</si>
  <si>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</si>
  <si>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</si>
  <si>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</si>
  <si>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</si>
  <si>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</si>
  <si>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</si>
  <si>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</si>
  <si>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</si>
  <si>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</si>
  <si>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</si>
  <si>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</si>
  <si>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</si>
  <si>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</si>
  <si>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</si>
  <si>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</si>
  <si>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</si>
  <si>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</si>
  <si>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</si>
  <si>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</si>
  <si>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</si>
  <si>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</si>
  <si>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</si>
  <si>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</si>
  <si>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</si>
  <si>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</si>
  <si>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</si>
  <si>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</si>
  <si>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</si>
  <si>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</si>
  <si>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</si>
  <si>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</si>
  <si>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</si>
  <si>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</si>
  <si>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</si>
  <si>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</si>
  <si>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</si>
  <si>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</si>
  <si>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</si>
  <si>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</si>
  <si>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</si>
  <si>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</si>
  <si>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</si>
  <si>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</si>
  <si>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</si>
  <si>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</si>
  <si>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</si>
  <si>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</si>
  <si>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</si>
  <si>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</si>
  <si>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</si>
  <si>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</si>
  <si>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</si>
  <si>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</si>
  <si>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</si>
  <si>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</si>
  <si>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</si>
  <si>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</si>
  <si>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</si>
  <si>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</si>
  <si>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</si>
  <si>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</si>
  <si>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</si>
  <si>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</si>
  <si>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</si>
  <si>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</si>
  <si>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</si>
  <si>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</si>
  <si>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</si>
  <si>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</si>
  <si>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</si>
  <si>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</si>
  <si>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</si>
  <si>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</si>
  <si>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</si>
  <si>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</si>
  <si>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</si>
  <si>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</si>
  <si>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</si>
  <si>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</si>
  <si>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</si>
  <si>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</si>
  <si>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</si>
  <si>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</si>
  <si>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</si>
  <si>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</si>
  <si>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</si>
  <si>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</si>
  <si>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</si>
  <si>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</si>
  <si>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</si>
  <si>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</si>
  <si>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</si>
  <si>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</si>
  <si>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</si>
  <si>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</si>
  <si>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</si>
  <si>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</si>
  <si>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</si>
  <si>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</si>
  <si>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</si>
  <si>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</si>
  <si>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</si>
  <si>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</si>
  <si>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</si>
  <si>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</si>
  <si>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</si>
  <si>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</si>
  <si>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</si>
  <si>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</si>
  <si>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</si>
  <si>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</si>
  <si>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</si>
  <si>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</si>
  <si>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</si>
  <si>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</si>
  <si>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</si>
  <si>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</si>
  <si>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</si>
  <si>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</si>
  <si>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</si>
  <si>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</si>
  <si>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</si>
  <si>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</si>
  <si>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</si>
  <si>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</si>
  <si>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</si>
  <si>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</si>
  <si>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</si>
  <si>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</si>
  <si>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</si>
  <si>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</si>
  <si>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</si>
  <si>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</si>
  <si>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</si>
  <si>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</si>
  <si>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</si>
  <si>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</si>
  <si>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</si>
  <si>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</si>
  <si>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</si>
  <si>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</si>
  <si>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</si>
  <si>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</si>
  <si>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</si>
  <si>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</si>
  <si>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</si>
  <si>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</si>
  <si>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</si>
  <si>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</si>
  <si>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</si>
  <si>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</si>
  <si>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</si>
  <si>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</si>
  <si>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</si>
  <si>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</si>
  <si>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</si>
  <si>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</si>
  <si>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</si>
  <si>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</si>
  <si>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</si>
  <si>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</si>
  <si>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</si>
  <si>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</si>
  <si>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</si>
  <si>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</si>
  <si>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</si>
  <si>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</si>
  <si>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</si>
  <si>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</si>
  <si>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</si>
  <si>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</si>
  <si>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</si>
  <si>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</si>
  <si>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</si>
  <si>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</si>
  <si>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</si>
  <si>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</si>
  <si>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</si>
  <si>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</si>
  <si>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</si>
  <si>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</si>
  <si>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</si>
  <si>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</si>
  <si>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</si>
  <si>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</si>
  <si>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</si>
  <si>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</si>
  <si>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</si>
  <si>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</si>
  <si>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</si>
  <si>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</si>
  <si>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</si>
  <si>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</si>
  <si>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</si>
  <si>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</si>
  <si>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</si>
  <si>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</si>
  <si>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</si>
  <si>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</si>
  <si>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</si>
  <si>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</si>
  <si>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</si>
  <si>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</si>
  <si>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</si>
  <si>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</si>
  <si>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</si>
  <si>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</si>
  <si>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</si>
  <si>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</si>
  <si>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</si>
  <si>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</si>
  <si>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</si>
  <si>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</si>
  <si>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</si>
  <si>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</si>
  <si>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</si>
  <si>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</si>
  <si>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</si>
  <si>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</si>
  <si>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</si>
  <si>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</si>
  <si>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</si>
  <si>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</si>
  <si>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</si>
  <si>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</si>
  <si>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</si>
  <si>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</si>
  <si>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</si>
  <si>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</si>
  <si>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</si>
  <si>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</si>
  <si>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</si>
  <si>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</si>
  <si>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</si>
  <si>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</si>
  <si>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</si>
  <si>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</si>
  <si>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</si>
  <si>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</si>
  <si>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</si>
  <si>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</si>
  <si>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</si>
  <si>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</si>
  <si>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</si>
  <si>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</si>
  <si>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</si>
  <si>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</si>
  <si>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</si>
  <si>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</si>
  <si>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</si>
  <si>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</si>
  <si>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</si>
  <si>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</si>
  <si>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</si>
  <si>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</si>
  <si>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</si>
  <si>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</si>
  <si>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</si>
  <si>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</si>
  <si>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</si>
  <si>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</si>
  <si>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</si>
  <si>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</si>
  <si>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</si>
  <si>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</si>
  <si>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</si>
  <si>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</si>
  <si>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</si>
  <si>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</si>
  <si>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</si>
  <si>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</si>
  <si>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</si>
  <si>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</si>
  <si>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</si>
  <si>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</si>
  <si>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</si>
  <si>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</si>
  <si>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</si>
  <si>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</si>
  <si>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</si>
  <si>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</si>
  <si>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</si>
  <si>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</si>
  <si>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</si>
  <si>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</si>
  <si>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</si>
  <si>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</si>
  <si>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</si>
  <si>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</si>
  <si>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</si>
  <si>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</si>
  <si>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</si>
  <si>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</si>
  <si>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</si>
  <si>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</si>
  <si>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</si>
  <si>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</si>
  <si>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</si>
  <si>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</si>
  <si>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</si>
  <si>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</si>
  <si>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</si>
  <si>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</si>
  <si>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</si>
  <si>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</si>
  <si>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</si>
  <si>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</si>
  <si>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</si>
  <si>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</si>
  <si>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</si>
  <si>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</si>
  <si>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</si>
  <si>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</si>
  <si>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</si>
  <si>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</si>
  <si>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</si>
  <si>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</si>
  <si>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</si>
  <si>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</si>
  <si>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</si>
  <si>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</si>
  <si>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</si>
  <si>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</si>
  <si>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</si>
  <si>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</si>
  <si>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</si>
  <si>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</si>
  <si>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</si>
  <si>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</si>
  <si>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</si>
  <si>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</si>
  <si>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</si>
  <si>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</si>
  <si>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</si>
  <si>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</si>
  <si>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</si>
  <si>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</si>
  <si>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</si>
  <si>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</si>
  <si>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</si>
  <si>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</si>
  <si>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</si>
  <si>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</si>
  <si>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</si>
  <si>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</si>
  <si>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</si>
  <si>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</si>
  <si>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</si>
  <si>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</si>
  <si>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</si>
  <si>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</si>
  <si>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</si>
  <si>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</si>
  <si>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</si>
  <si>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</si>
  <si>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</si>
  <si>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</si>
  <si>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</si>
  <si>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</si>
  <si>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</si>
  <si>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</si>
  <si>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</si>
  <si>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</si>
  <si>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</si>
  <si>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</si>
  <si>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</si>
  <si>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</si>
  <si>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</si>
  <si>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</si>
  <si>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</si>
  <si>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</si>
  <si>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</si>
  <si>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</si>
  <si>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</si>
  <si>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</si>
  <si>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</si>
  <si>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</si>
  <si>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</si>
  <si>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</si>
  <si>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</si>
  <si>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</si>
  <si>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</si>
  <si>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</si>
  <si>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</si>
  <si>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</si>
  <si>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</si>
  <si>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</si>
  <si>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</si>
  <si>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</si>
  <si>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</si>
  <si>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</si>
  <si>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</si>
  <si>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</si>
  <si>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</si>
  <si>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</si>
  <si>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</si>
  <si>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</si>
  <si>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</si>
  <si>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</si>
  <si>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</si>
  <si>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</si>
  <si>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</si>
  <si>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</si>
  <si>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</si>
  <si>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</si>
  <si>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</si>
  <si>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</si>
  <si>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</si>
  <si>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</si>
  <si>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</si>
  <si>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</si>
  <si>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</si>
  <si>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</si>
  <si>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</si>
  <si>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</si>
  <si>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</si>
  <si>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</si>
  <si>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</si>
  <si>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</si>
  <si>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</si>
  <si>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</si>
  <si>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</si>
  <si>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</si>
  <si>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</si>
  <si>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</si>
  <si>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</si>
  <si>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</si>
  <si>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</si>
  <si>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</si>
  <si>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</si>
  <si>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</si>
  <si>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</si>
  <si>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</si>
  <si>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</si>
  <si>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</si>
  <si>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</si>
  <si>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</si>
  <si>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</si>
  <si>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</si>
  <si>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</si>
  <si>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</si>
  <si>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</si>
  <si>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</si>
  <si>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</si>
  <si>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</si>
  <si>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</si>
  <si>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</si>
  <si>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</si>
  <si>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</si>
  <si>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</si>
  <si>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</si>
  <si>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</si>
  <si>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</si>
  <si>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</si>
  <si>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</si>
  <si>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</si>
  <si>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</si>
  <si>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</si>
  <si>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</si>
  <si>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</si>
  <si>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</si>
  <si>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</si>
  <si>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</si>
  <si>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</si>
  <si>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</si>
  <si>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</si>
  <si>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</si>
  <si>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</si>
  <si>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</si>
  <si>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</si>
  <si>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</si>
  <si>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</si>
  <si>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</si>
  <si>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</si>
  <si>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</si>
  <si>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</si>
  <si>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</si>
  <si>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</si>
  <si>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</si>
  <si>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</si>
  <si>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</si>
  <si>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</si>
  <si>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</si>
  <si>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</si>
  <si>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</si>
  <si>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</si>
  <si>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</si>
  <si>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</si>
  <si>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</si>
  <si>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</si>
  <si>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</si>
  <si>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</si>
  <si>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</si>
  <si>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</si>
  <si>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</si>
  <si>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</si>
  <si>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</si>
  <si>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</si>
  <si>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</si>
  <si>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</si>
  <si>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</si>
  <si>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</si>
  <si>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</si>
  <si>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</si>
  <si>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</si>
  <si>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</si>
  <si>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</si>
  <si>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</si>
  <si>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</si>
  <si>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</si>
  <si>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</si>
  <si>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</si>
  <si>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</si>
  <si>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</si>
  <si>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</si>
  <si>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</si>
  <si>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</si>
  <si>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</si>
  <si>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</si>
  <si>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</si>
  <si>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</si>
  <si>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</si>
  <si>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</si>
  <si>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</si>
  <si>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</si>
  <si>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</si>
  <si>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</si>
  <si>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</si>
  <si>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</si>
  <si>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</si>
  <si>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</si>
  <si>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</si>
  <si>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</si>
  <si>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</si>
  <si>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</si>
  <si>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</si>
  <si>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</si>
  <si>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</si>
  <si>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</si>
  <si>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</si>
  <si>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</si>
  <si>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</si>
  <si>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</si>
  <si>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</si>
  <si>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</si>
  <si>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</si>
  <si>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</si>
  <si>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</si>
  <si>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</si>
  <si>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</si>
  <si>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</si>
  <si>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</si>
  <si>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</si>
  <si>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</si>
  <si>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</si>
  <si>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</si>
  <si>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</si>
  <si>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</si>
  <si>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</si>
  <si>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</si>
  <si>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</si>
  <si>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</si>
  <si>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</si>
  <si>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</si>
  <si>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</si>
  <si>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</si>
  <si>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</si>
  <si>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</si>
  <si>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</si>
  <si>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</si>
  <si>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</si>
  <si>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</si>
  <si>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</si>
  <si>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</si>
  <si>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</si>
  <si>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</si>
  <si>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</si>
  <si>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</si>
  <si>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</si>
  <si>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</si>
  <si>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</si>
  <si>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</si>
  <si>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</si>
  <si>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</si>
  <si>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</si>
  <si>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</si>
  <si>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</si>
  <si>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</si>
  <si>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</si>
  <si>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</si>
  <si>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</si>
  <si>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</si>
  <si>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</si>
  <si>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</si>
  <si>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</si>
  <si>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</si>
  <si>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</si>
  <si>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</si>
  <si>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</si>
  <si>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</si>
  <si>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</si>
  <si>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</si>
  <si>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</si>
  <si>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</si>
  <si>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</si>
  <si>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</si>
  <si>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</si>
  <si>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</si>
  <si>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</si>
  <si>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</si>
  <si>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</si>
  <si>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</si>
  <si>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</si>
  <si>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</si>
  <si>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</si>
  <si>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</si>
  <si>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</si>
  <si>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</si>
  <si>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</si>
  <si>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</si>
  <si>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</si>
  <si>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</si>
  <si>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</si>
  <si>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</si>
  <si>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</si>
  <si>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</si>
  <si>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</si>
  <si>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</si>
  <si>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</si>
  <si>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</si>
  <si>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</si>
  <si>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</si>
  <si>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</si>
  <si>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</si>
  <si>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</si>
  <si>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</si>
  <si>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</si>
  <si>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</si>
  <si>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</si>
  <si>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</si>
  <si>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</si>
  <si>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</si>
  <si>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</si>
  <si>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</si>
  <si>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</si>
  <si>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</si>
  <si>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</si>
  <si>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</si>
  <si>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</si>
  <si>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</si>
  <si>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</si>
  <si>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</si>
  <si>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</si>
  <si>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</si>
  <si>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</si>
  <si>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</si>
  <si>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</si>
  <si>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</si>
  <si>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</si>
  <si>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</si>
  <si>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</si>
  <si>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</si>
  <si>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</si>
  <si>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</si>
  <si>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</si>
  <si>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</si>
  <si>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</si>
  <si>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</si>
  <si>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</si>
  <si>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</si>
  <si>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</si>
  <si>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</si>
  <si>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</si>
  <si>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</si>
  <si>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</si>
  <si>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</si>
  <si>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</si>
  <si>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</si>
  <si>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</si>
  <si>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</si>
  <si>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</si>
  <si>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</si>
  <si>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</si>
  <si>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</si>
  <si>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</si>
  <si>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</si>
  <si>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</si>
  <si>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</si>
  <si>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</si>
  <si>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</si>
  <si>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</si>
  <si>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</si>
  <si>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</si>
  <si>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</si>
  <si>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</si>
  <si>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</si>
  <si>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</si>
  <si>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</si>
  <si>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</si>
  <si>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</si>
  <si>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</si>
  <si>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</si>
  <si>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</si>
  <si>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</si>
  <si>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</si>
  <si>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</si>
  <si>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</si>
  <si>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</si>
  <si>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</si>
  <si>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</si>
  <si>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</si>
  <si>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</si>
  <si>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</si>
  <si>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</si>
  <si>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</si>
  <si>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</si>
  <si>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</si>
  <si>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</si>
  <si>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</si>
  <si>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</si>
  <si>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</si>
  <si>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</si>
  <si>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</si>
  <si>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</si>
  <si>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</si>
  <si>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</si>
  <si>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</si>
  <si>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</si>
  <si>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</si>
  <si>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</si>
  <si>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</si>
  <si>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</si>
  <si>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</si>
  <si>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</si>
  <si>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</si>
  <si>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</si>
  <si>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</si>
  <si>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</si>
  <si>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</si>
  <si>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</si>
  <si>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</si>
  <si>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</si>
  <si>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</si>
  <si>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</si>
  <si>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</si>
  <si>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</si>
  <si>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</si>
  <si>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</si>
  <si>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</si>
  <si>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</si>
  <si>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</si>
  <si>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</si>
  <si>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</si>
  <si>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</si>
  <si>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</si>
  <si>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</si>
  <si>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</si>
  <si>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</si>
  <si>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</si>
  <si>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</si>
  <si>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</si>
  <si>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</si>
  <si>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</si>
  <si>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</si>
  <si>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</si>
  <si>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</si>
  <si>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</si>
  <si>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</si>
  <si>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</si>
  <si>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</si>
  <si>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</si>
  <si>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</si>
  <si>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</si>
  <si>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</si>
  <si>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</si>
  <si>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</si>
  <si>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</si>
  <si>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</si>
  <si>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</si>
  <si>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</si>
  <si>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</si>
  <si>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</si>
  <si>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</si>
  <si>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</si>
  <si>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</si>
  <si>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</si>
  <si>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</si>
  <si>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</si>
  <si>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</si>
  <si>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</si>
  <si>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</si>
  <si>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</si>
  <si>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</si>
  <si>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</si>
  <si>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</si>
  <si>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</si>
  <si>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</si>
  <si>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</si>
  <si>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</si>
  <si>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</si>
  <si>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</si>
  <si>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</si>
  <si>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</si>
  <si>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</si>
  <si>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</si>
  <si>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</si>
  <si>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</si>
  <si>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</si>
  <si>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</si>
  <si>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</si>
  <si>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</si>
  <si>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</si>
  <si>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</si>
  <si>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</si>
  <si>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</si>
  <si>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</si>
  <si>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</si>
  <si>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</si>
  <si>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</si>
  <si>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</si>
  <si>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</si>
  <si>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</si>
  <si>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</si>
  <si>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</si>
  <si>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</si>
  <si>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</si>
  <si>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</si>
  <si>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</si>
  <si>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</si>
  <si>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</si>
  <si>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</si>
  <si>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</si>
  <si>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</si>
  <si>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</si>
  <si>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</si>
  <si>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</si>
  <si>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</si>
  <si>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</si>
  <si>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</si>
  <si>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</si>
  <si>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</si>
  <si>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</si>
  <si>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</si>
  <si>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</si>
  <si>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</si>
  <si>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</si>
  <si>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</si>
  <si>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</si>
  <si>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</si>
  <si>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</si>
  <si>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</si>
  <si>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</si>
  <si>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</si>
  <si>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</si>
  <si>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</si>
  <si>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</si>
  <si>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</si>
  <si>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</si>
  <si>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</si>
  <si>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</si>
  <si>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</si>
  <si>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</si>
  <si>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</si>
  <si>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</si>
  <si>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</si>
  <si>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</si>
  <si>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</si>
  <si>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</si>
  <si>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</si>
  <si>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</si>
  <si>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</si>
  <si>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</si>
  <si>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</si>
  <si>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</si>
  <si>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</si>
  <si>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</si>
  <si>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</si>
  <si>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</si>
  <si>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</si>
  <si>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</si>
  <si>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</si>
  <si>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</si>
  <si>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</si>
  <si>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</si>
  <si>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</si>
  <si>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</si>
  <si>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</si>
  <si>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</si>
  <si>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</si>
  <si>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</si>
  <si>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</si>
  <si>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</si>
  <si>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</si>
  <si>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</si>
  <si>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</si>
  <si>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</si>
  <si>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</si>
  <si>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</si>
  <si>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</si>
  <si>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</si>
  <si>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</si>
  <si>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</si>
  <si>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</si>
  <si>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</si>
  <si>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</si>
  <si>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</si>
  <si>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</si>
  <si>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</si>
  <si>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</si>
  <si>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</si>
  <si>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</si>
  <si>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</si>
  <si>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</si>
  <si>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</si>
  <si>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</si>
  <si>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</si>
  <si>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</si>
  <si>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</si>
  <si>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</si>
  <si>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</si>
  <si>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</si>
  <si>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</si>
  <si>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</si>
  <si>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</si>
  <si>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</si>
  <si>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</si>
  <si>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</si>
  <si>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</si>
  <si>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</si>
  <si>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</si>
  <si>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</si>
  <si>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</si>
  <si>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</si>
  <si>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</si>
  <si>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</si>
  <si>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</si>
  <si>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</si>
  <si>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</si>
  <si>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</si>
  <si>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</si>
  <si>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</si>
  <si>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</si>
  <si>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</si>
  <si>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</si>
  <si>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</si>
  <si>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</si>
  <si>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</si>
  <si>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</si>
  <si>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</si>
  <si>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</si>
  <si>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</si>
  <si>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</si>
  <si>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</si>
  <si>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</si>
  <si>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</si>
  <si>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</si>
  <si>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</si>
  <si>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</si>
  <si>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</si>
  <si>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</si>
  <si>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</si>
  <si>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</si>
  <si>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</si>
  <si>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</si>
  <si>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</si>
  <si>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</si>
  <si>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</si>
  <si>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</si>
  <si>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</si>
  <si>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</si>
  <si>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</si>
  <si>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</si>
  <si>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</si>
  <si>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</si>
  <si>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</si>
  <si>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</si>
  <si>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</si>
  <si>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</si>
  <si>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</si>
  <si>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</si>
  <si>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</si>
  <si>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</si>
  <si>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</si>
  <si>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</si>
  <si>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</si>
  <si>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</si>
  <si>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</si>
  <si>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</si>
  <si>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</si>
  <si>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</si>
  <si>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</si>
  <si>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</si>
  <si>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</si>
  <si>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</si>
  <si>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</si>
  <si>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</si>
  <si>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</si>
  <si>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</si>
  <si>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</si>
  <si>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</si>
  <si>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</si>
  <si>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</si>
  <si>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</si>
  <si>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</si>
  <si>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</si>
  <si>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</si>
  <si>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</si>
  <si>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</si>
  <si>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</si>
  <si>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</si>
  <si>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</si>
  <si>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</si>
  <si>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</si>
  <si>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</si>
  <si>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</si>
  <si>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</si>
  <si>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</si>
  <si>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</si>
  <si>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</si>
  <si>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</si>
  <si>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</si>
  <si>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</si>
  <si>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</si>
  <si>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</si>
  <si>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</si>
  <si>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</si>
  <si>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</si>
  <si>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</si>
  <si>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</si>
  <si>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</si>
  <si>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</si>
  <si>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</si>
  <si>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</si>
  <si>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</si>
  <si>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</si>
  <si>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</si>
  <si>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</si>
  <si>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</si>
  <si>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</si>
  <si>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</si>
  <si>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</si>
  <si>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</si>
  <si>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</si>
  <si>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</si>
  <si>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</si>
  <si>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</si>
  <si>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</si>
  <si>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</si>
  <si>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</si>
  <si>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</si>
  <si>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</si>
  <si>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</si>
  <si>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</si>
  <si>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</si>
  <si>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</si>
  <si>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</si>
  <si>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</si>
  <si>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</si>
  <si>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</si>
  <si>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</si>
  <si>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</si>
  <si>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</si>
  <si>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</si>
  <si>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</si>
  <si>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</si>
  <si>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</si>
  <si>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</si>
  <si>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</si>
  <si>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</si>
  <si>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</si>
  <si>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</si>
  <si>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</si>
  <si>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</si>
  <si>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</si>
  <si>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</si>
  <si>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</si>
  <si>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</si>
  <si>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</si>
  <si>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</si>
  <si>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</si>
  <si>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</si>
  <si>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</si>
  <si>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</si>
  <si>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</si>
  <si>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</si>
  <si>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</si>
  <si>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</si>
  <si>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</si>
  <si>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</si>
  <si>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</si>
  <si>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</si>
  <si>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</si>
  <si>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</si>
  <si>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</si>
  <si>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</si>
  <si>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</si>
  <si>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</si>
  <si>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</si>
  <si>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</si>
  <si>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</si>
  <si>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</si>
  <si>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</si>
  <si>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</si>
  <si>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</si>
  <si>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</si>
  <si>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</si>
  <si>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</si>
  <si>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</si>
  <si>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</si>
  <si>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</si>
  <si>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</si>
  <si>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</si>
  <si>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</si>
  <si>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</si>
  <si>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</si>
  <si>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</si>
  <si>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</si>
  <si>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</si>
  <si>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</si>
  <si>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</si>
  <si>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</si>
  <si>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</si>
  <si>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</si>
  <si>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</si>
  <si>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</si>
  <si>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</si>
  <si>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</si>
  <si>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</si>
  <si>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</si>
  <si>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</si>
  <si>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</si>
  <si>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</si>
  <si>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</si>
  <si>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</si>
  <si>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</si>
  <si>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</si>
  <si>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</si>
  <si>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</si>
  <si>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</si>
  <si>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</si>
  <si>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</si>
  <si>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</si>
  <si>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</si>
  <si>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</si>
  <si>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</si>
  <si>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</si>
  <si>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</si>
  <si>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</si>
  <si>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</si>
  <si>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</si>
  <si>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</si>
  <si>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</si>
  <si>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</si>
  <si>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</si>
  <si>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</si>
  <si>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</si>
  <si>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</si>
  <si>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</si>
  <si>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</si>
  <si>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</si>
  <si>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</si>
  <si>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</si>
  <si>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</si>
  <si>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</si>
  <si>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</si>
  <si>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</si>
  <si>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</si>
  <si>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</si>
  <si>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</si>
  <si>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</si>
  <si>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</si>
  <si>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</si>
  <si>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</si>
  <si>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</si>
  <si>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</si>
  <si>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</si>
  <si>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</si>
  <si>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</si>
  <si>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</si>
  <si>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</si>
  <si>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</si>
  <si>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</si>
  <si>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</si>
  <si>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</si>
  <si>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</si>
  <si>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</si>
  <si>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</si>
  <si>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</si>
  <si>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</si>
  <si>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</si>
  <si>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</si>
  <si>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</si>
  <si>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</si>
  <si>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</si>
  <si>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</si>
  <si>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</si>
  <si>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</si>
  <si>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</si>
  <si>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</si>
  <si>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</si>
  <si>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</si>
  <si>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</si>
  <si>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</si>
  <si>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</si>
  <si>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</si>
  <si>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</si>
  <si>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</si>
  <si>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</si>
  <si>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</si>
  <si>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</si>
  <si>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</si>
  <si>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</si>
  <si>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</si>
  <si>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</si>
  <si>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</si>
  <si>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</si>
  <si>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</si>
  <si>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</si>
  <si>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</si>
  <si>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</si>
  <si>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</si>
  <si>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</si>
  <si>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</si>
  <si>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</si>
  <si>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</si>
  <si>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</si>
  <si>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</si>
  <si>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</si>
  <si>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</si>
  <si>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</si>
  <si>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</si>
  <si>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</si>
  <si>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</si>
  <si>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</si>
  <si>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</si>
  <si>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</si>
  <si>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</si>
  <si>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</si>
  <si>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</si>
  <si>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</si>
  <si>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</si>
  <si>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</si>
  <si>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</si>
  <si>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</si>
  <si>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</si>
  <si>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</si>
  <si>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</si>
  <si>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</si>
  <si>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</si>
  <si>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</si>
  <si>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</si>
  <si>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</si>
  <si>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</si>
  <si>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</si>
  <si>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</si>
  <si>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</si>
  <si>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</si>
  <si>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</si>
  <si>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</si>
  <si>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</si>
  <si>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</si>
  <si>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</si>
  <si>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</si>
  <si>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</si>
  <si>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</si>
  <si>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</si>
  <si>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</si>
  <si>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</si>
  <si>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</si>
  <si>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</si>
  <si>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</si>
  <si>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</si>
  <si>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</si>
  <si>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</si>
  <si>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</si>
  <si>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</si>
  <si>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</si>
  <si>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</si>
  <si>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</si>
  <si>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</si>
  <si>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</si>
  <si>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</si>
  <si>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</si>
  <si>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</si>
  <si>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</si>
  <si>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</si>
  <si>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</si>
  <si>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</si>
  <si>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</si>
  <si>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</si>
  <si>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</si>
  <si>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</si>
  <si>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</si>
  <si>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</si>
  <si>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</si>
  <si>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</si>
  <si>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</si>
  <si>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</si>
  <si>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</si>
  <si>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</si>
  <si>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</si>
  <si>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</si>
  <si>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</si>
  <si>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</si>
  <si>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</si>
  <si>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</si>
  <si>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</si>
  <si>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</si>
  <si>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</si>
  <si>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</si>
  <si>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</si>
  <si>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</si>
  <si>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</si>
  <si>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</si>
  <si>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</si>
  <si>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</si>
  <si>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</si>
  <si>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</si>
  <si>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</si>
  <si>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</si>
  <si>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</si>
  <si>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</si>
  <si>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</si>
  <si>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</si>
  <si>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</si>
  <si>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</si>
  <si>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</si>
  <si>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</si>
  <si>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</si>
  <si>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</si>
  <si>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</si>
  <si>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</si>
  <si>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</si>
  <si>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</si>
  <si>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</si>
  <si>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</si>
  <si>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</si>
  <si>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</si>
  <si>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</si>
  <si>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</si>
  <si>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</si>
  <si>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</si>
  <si>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</si>
  <si>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</si>
  <si>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</si>
  <si>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</si>
  <si>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</si>
  <si>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</si>
  <si>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</si>
  <si>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</si>
  <si>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</si>
  <si>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</si>
  <si>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</si>
  <si>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</si>
  <si>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</si>
  <si>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</si>
  <si>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</si>
  <si>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</si>
  <si>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</si>
  <si>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</si>
  <si>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</si>
  <si>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</si>
  <si>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</si>
  <si>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</si>
  <si>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</si>
  <si>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</si>
  <si>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</si>
  <si>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</si>
  <si>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</si>
  <si>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</si>
  <si>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</si>
  <si>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</si>
  <si>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</si>
  <si>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</si>
  <si>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</si>
  <si>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</si>
  <si>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</si>
  <si>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</si>
  <si>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</si>
  <si>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</si>
  <si>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</si>
  <si>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</si>
  <si>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</si>
  <si>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</si>
  <si>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</si>
  <si>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</si>
  <si>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</si>
  <si>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</si>
  <si>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</si>
  <si>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</si>
  <si>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</si>
  <si>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</si>
  <si>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</si>
  <si>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</si>
  <si>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</si>
  <si>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</si>
  <si>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</si>
  <si>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</si>
  <si>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</si>
  <si>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</si>
  <si>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</si>
  <si>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</si>
  <si>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</si>
  <si>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</si>
  <si>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</si>
  <si>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</si>
  <si>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</si>
  <si>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</si>
  <si>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</si>
  <si>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</si>
  <si>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</si>
  <si>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</si>
  <si>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</si>
  <si>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</si>
  <si>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</si>
  <si>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</si>
  <si>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</si>
  <si>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</si>
  <si>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</si>
  <si>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</si>
  <si>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</si>
  <si>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</si>
  <si>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</si>
  <si>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</si>
  <si>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</si>
  <si>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</si>
  <si>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</si>
  <si>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</si>
  <si>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</si>
  <si>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</si>
  <si>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</si>
  <si>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</si>
  <si>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</si>
  <si>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</si>
  <si>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</si>
  <si>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</si>
  <si>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</si>
  <si>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</si>
  <si>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</si>
  <si>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</si>
  <si>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</si>
  <si>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</si>
  <si>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</si>
  <si>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</si>
  <si>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</si>
  <si>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</si>
  <si>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</si>
  <si>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</si>
  <si>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</si>
  <si>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</si>
  <si>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</si>
  <si>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</si>
  <si>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</si>
  <si>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</si>
  <si>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</si>
  <si>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</si>
  <si>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</si>
  <si>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</si>
  <si>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</si>
  <si>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</si>
  <si>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</si>
  <si>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</si>
  <si>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</si>
  <si>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</si>
  <si>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</si>
  <si>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</si>
  <si>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</si>
  <si>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</si>
  <si>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</si>
  <si>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</si>
  <si>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</si>
  <si>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</si>
  <si>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</si>
  <si>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</si>
  <si>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</si>
  <si>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</si>
  <si>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</si>
  <si>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</si>
  <si>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</si>
  <si>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</si>
  <si>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</si>
  <si>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</si>
  <si>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</si>
  <si>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</si>
  <si>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</si>
  <si>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</si>
  <si>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</si>
  <si>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</si>
  <si>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</si>
  <si>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</si>
  <si>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</si>
  <si>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</si>
  <si>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</si>
  <si>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</si>
  <si>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</si>
  <si>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</si>
  <si>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</si>
  <si>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</si>
  <si>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</si>
  <si>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</si>
  <si>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</si>
  <si>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</si>
  <si>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</si>
  <si>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</si>
  <si>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</si>
  <si>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</si>
  <si>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</si>
  <si>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</si>
  <si>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</si>
  <si>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</si>
  <si>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</si>
  <si>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</si>
  <si>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</si>
  <si>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</si>
  <si>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</si>
  <si>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</si>
  <si>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</si>
  <si>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</si>
  <si>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</si>
  <si>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</si>
  <si>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</si>
  <si>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</si>
  <si>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</si>
  <si>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</si>
  <si>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</si>
  <si>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</si>
  <si>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</si>
  <si>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</si>
  <si>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</si>
  <si>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</si>
  <si>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</si>
  <si>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</si>
  <si>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</si>
  <si>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</si>
  <si>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</si>
  <si>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</si>
  <si>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</si>
  <si>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</si>
  <si>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</si>
  <si>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</si>
  <si>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</si>
  <si>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</si>
  <si>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</si>
  <si>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</si>
  <si>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</si>
  <si>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</si>
  <si>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</si>
  <si>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</si>
  <si>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</si>
  <si>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</si>
  <si>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</si>
  <si>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</si>
  <si>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</si>
  <si>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</si>
  <si>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</si>
  <si>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</si>
  <si>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</si>
  <si>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</si>
  <si>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</si>
  <si>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</si>
  <si>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</si>
  <si>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</si>
  <si>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</si>
  <si>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</si>
  <si>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</si>
  <si>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</si>
  <si>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</si>
  <si>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</si>
  <si>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</si>
  <si>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</si>
  <si>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</si>
  <si>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</si>
  <si>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</si>
  <si>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</si>
  <si>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</si>
  <si>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</si>
  <si>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</si>
  <si>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</si>
  <si>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</si>
  <si>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</si>
  <si>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</si>
  <si>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</si>
  <si>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</si>
  <si>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</si>
  <si>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</si>
  <si>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</si>
  <si>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</si>
  <si>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</si>
  <si>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</si>
  <si>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</si>
  <si>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</si>
  <si>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</si>
  <si>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</si>
  <si>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</si>
  <si>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</si>
  <si>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</si>
  <si>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</si>
  <si>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</si>
  <si>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</si>
  <si>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</si>
  <si>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</si>
  <si>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</si>
  <si>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</si>
  <si>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</si>
  <si>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</si>
  <si>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</si>
  <si>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</si>
  <si>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</si>
  <si>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</si>
  <si>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</si>
  <si>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</si>
  <si>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</si>
  <si>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</si>
  <si>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</si>
  <si>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</si>
  <si>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</si>
  <si>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</si>
  <si>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</si>
  <si>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</si>
  <si>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</si>
  <si>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</si>
  <si>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</si>
  <si>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</si>
  <si>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</si>
  <si>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</si>
  <si>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</si>
  <si>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</si>
  <si>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</si>
  <si>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</si>
  <si>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</si>
  <si>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</si>
  <si>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</si>
  <si>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</si>
  <si>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</si>
  <si>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</si>
  <si>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</si>
  <si>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</si>
  <si>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</si>
  <si>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</si>
  <si>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</si>
  <si>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</si>
  <si>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</si>
  <si>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</si>
  <si>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</si>
  <si>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</si>
  <si>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</si>
  <si>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</si>
  <si>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</si>
  <si>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</si>
  <si>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</si>
  <si>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</si>
  <si>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</si>
  <si>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</si>
  <si>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</si>
  <si>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</si>
  <si>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</si>
  <si>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</si>
  <si>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</si>
  <si>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</si>
  <si>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</si>
  <si>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</si>
  <si>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</si>
  <si>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</si>
  <si>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</si>
  <si>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</si>
  <si>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</si>
  <si>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</si>
  <si>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</si>
  <si>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</si>
  <si>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</si>
  <si>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</si>
  <si>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</si>
  <si>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</si>
  <si>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</si>
  <si>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</si>
  <si>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</si>
  <si>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</si>
  <si>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</si>
  <si>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</si>
  <si>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</si>
  <si>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</si>
  <si>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</si>
  <si>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</si>
  <si>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</si>
  <si>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</si>
  <si>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</si>
  <si>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</si>
  <si>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</si>
  <si>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</si>
  <si>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</si>
  <si>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</si>
  <si>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</si>
  <si>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</si>
  <si>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</si>
  <si>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</si>
  <si>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</si>
  <si>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</si>
  <si>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</si>
  <si>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</si>
  <si>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</si>
  <si>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</si>
  <si>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</si>
  <si>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</si>
  <si>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</si>
  <si>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</si>
  <si>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</si>
  <si>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</si>
  <si>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</si>
  <si>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</si>
  <si>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</si>
  <si>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</si>
  <si>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</si>
  <si>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</si>
  <si>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</si>
  <si>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</si>
  <si>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</si>
  <si>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</si>
  <si>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</si>
  <si>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</si>
  <si>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</si>
  <si>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</si>
  <si>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</si>
  <si>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</si>
  <si>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</si>
  <si>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</si>
  <si>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</si>
  <si>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</si>
  <si>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</si>
  <si>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</si>
  <si>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</si>
  <si>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</si>
  <si>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</si>
  <si>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</si>
  <si>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</si>
  <si>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</si>
  <si>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</si>
  <si>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</si>
  <si>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</si>
  <si>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</si>
  <si>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</si>
  <si>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</si>
  <si>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</si>
  <si>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</si>
  <si>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</si>
  <si>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</si>
  <si>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</si>
  <si>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</si>
  <si>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</si>
  <si>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</si>
  <si>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</si>
  <si>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</si>
  <si>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</si>
  <si>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</si>
  <si>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</si>
  <si>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</si>
  <si>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</si>
  <si>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</si>
  <si>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</si>
  <si>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</si>
  <si>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</si>
  <si>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</si>
  <si>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</si>
  <si>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</si>
  <si>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</si>
  <si>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</si>
  <si>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</si>
  <si>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</si>
  <si>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</si>
  <si>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</si>
  <si>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</si>
  <si>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</si>
  <si>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</si>
  <si>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</si>
  <si>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</si>
  <si>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</si>
  <si>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</si>
  <si>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</si>
  <si>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</si>
  <si>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</si>
  <si>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</si>
  <si>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</si>
  <si>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</si>
  <si>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</si>
  <si>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</si>
  <si>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</si>
  <si>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</si>
  <si>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</si>
  <si>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</si>
  <si>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</si>
  <si>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</si>
  <si>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</si>
  <si>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</si>
  <si>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</si>
  <si>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</si>
  <si>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</si>
  <si>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</si>
  <si>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</si>
  <si>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</si>
  <si>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</si>
  <si>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</si>
  <si>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</si>
  <si>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</si>
  <si>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</si>
  <si>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</si>
  <si>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</si>
  <si>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</si>
  <si>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</si>
  <si>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</si>
  <si>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</si>
  <si>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</si>
  <si>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</si>
  <si>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</si>
  <si>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</si>
  <si>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</si>
  <si>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</si>
  <si>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</si>
  <si>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</si>
  <si>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</si>
  <si>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</si>
  <si>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</si>
  <si>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</si>
  <si>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</si>
  <si>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</si>
  <si>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</si>
  <si>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</si>
  <si>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</si>
  <si>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</si>
  <si>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</si>
  <si>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</si>
  <si>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</si>
  <si>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</si>
  <si>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</si>
  <si>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</si>
  <si>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</si>
  <si>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</si>
  <si>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</si>
  <si>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</si>
  <si>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</si>
  <si>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</si>
  <si>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</si>
  <si>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</si>
  <si>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</si>
  <si>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</si>
  <si>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</si>
  <si>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</si>
  <si>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</si>
  <si>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</si>
  <si>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</si>
  <si>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</si>
  <si>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</si>
  <si>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</si>
  <si>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</si>
  <si>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</si>
  <si>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</si>
  <si>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</si>
  <si>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</si>
  <si>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</si>
  <si>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</si>
  <si>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</si>
  <si>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</si>
  <si>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</si>
  <si>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</si>
  <si>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</si>
  <si>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</si>
  <si>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</si>
  <si>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</si>
  <si>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</si>
  <si>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</si>
  <si>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</si>
  <si>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</si>
  <si>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</si>
  <si>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</si>
  <si>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</si>
  <si>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</si>
  <si>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</si>
  <si>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</si>
  <si>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</si>
  <si>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</si>
  <si>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</si>
  <si>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</si>
  <si>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</si>
  <si>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</si>
  <si>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</si>
  <si>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</si>
  <si>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</si>
  <si>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</si>
  <si>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</si>
  <si>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</si>
  <si>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</si>
  <si>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</si>
  <si>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</si>
  <si>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</si>
  <si>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</si>
  <si>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</si>
  <si>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</si>
  <si>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</si>
  <si>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</si>
  <si>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</si>
  <si>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</si>
  <si>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</si>
  <si>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</si>
  <si>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</si>
  <si>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</si>
  <si>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</si>
  <si>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</si>
  <si>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</si>
  <si>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</si>
  <si>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</si>
  <si>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</si>
  <si>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</si>
  <si>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</si>
  <si>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</si>
  <si>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</si>
  <si>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</si>
  <si>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</si>
  <si>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</si>
  <si>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</si>
  <si>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</si>
  <si>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</si>
  <si>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</si>
  <si>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</si>
  <si>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</si>
  <si>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</si>
  <si>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</si>
  <si>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</si>
  <si>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</si>
  <si>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</si>
  <si>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</si>
  <si>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</si>
  <si>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</si>
  <si>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</si>
  <si>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</si>
  <si>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</si>
  <si>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</si>
  <si>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</si>
  <si>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</si>
  <si>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</si>
  <si>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</si>
  <si>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</si>
  <si>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</si>
  <si>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</si>
  <si>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</si>
  <si>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</si>
  <si>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</si>
  <si>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</si>
  <si>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</si>
  <si>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</si>
  <si>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</si>
  <si>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</si>
  <si>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</si>
  <si>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</si>
  <si>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</si>
  <si>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</si>
  <si>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</si>
  <si>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</si>
  <si>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</si>
  <si>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</si>
  <si>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</si>
  <si>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</si>
  <si>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</si>
  <si>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</si>
  <si>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</si>
  <si>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</si>
  <si>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</si>
  <si>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</si>
  <si>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</si>
  <si>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</si>
  <si>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</si>
  <si>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</si>
  <si>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</si>
  <si>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</si>
  <si>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</si>
  <si>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</si>
  <si>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</si>
  <si>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</si>
  <si>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</si>
  <si>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</si>
  <si>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</si>
  <si>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</si>
  <si>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</si>
  <si>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</si>
  <si>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</si>
  <si>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</si>
  <si>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</si>
  <si>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</si>
  <si>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</si>
  <si>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</si>
  <si>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</si>
  <si>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</si>
  <si>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</si>
  <si>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</si>
  <si>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</si>
  <si>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</si>
  <si>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</si>
  <si>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</si>
  <si>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</si>
  <si>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</si>
  <si>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</si>
  <si>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</si>
  <si>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</si>
  <si>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</si>
  <si>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</si>
  <si>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</si>
  <si>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</si>
  <si>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</si>
  <si>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</si>
  <si>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</si>
  <si>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</si>
  <si>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</si>
  <si>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</si>
  <si>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</si>
  <si>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</si>
  <si>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</si>
  <si>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</si>
  <si>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</si>
  <si>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</si>
  <si>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</si>
  <si>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</si>
  <si>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</si>
  <si>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</si>
  <si>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</si>
  <si>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</si>
  <si>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</si>
  <si>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</si>
  <si>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</si>
  <si>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</si>
  <si>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</si>
  <si>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</si>
  <si>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</si>
  <si>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</si>
  <si>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</si>
  <si>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</si>
  <si>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</si>
  <si>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</si>
  <si>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</si>
  <si>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</si>
  <si>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</si>
  <si>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</si>
  <si>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</si>
  <si>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</si>
  <si>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</si>
  <si>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</si>
  <si>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</si>
  <si>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</si>
  <si>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</si>
  <si>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</si>
  <si>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</si>
  <si>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</si>
  <si>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</si>
  <si>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</si>
  <si>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</si>
  <si>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</si>
  <si>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</si>
  <si>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</si>
  <si>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</si>
  <si>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</si>
  <si>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</si>
  <si>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</si>
  <si>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</si>
  <si>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</si>
  <si>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</si>
  <si>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</si>
  <si>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</si>
  <si>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</si>
  <si>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</si>
  <si>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</si>
  <si>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</si>
  <si>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</si>
  <si>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</si>
  <si>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</si>
  <si>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</si>
  <si>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</si>
  <si>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</si>
  <si>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</si>
  <si>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</si>
  <si>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</si>
  <si>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</si>
  <si>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</si>
  <si>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</si>
  <si>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</si>
  <si>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</si>
  <si>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</si>
  <si>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</si>
  <si>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</si>
  <si>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</si>
  <si>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</si>
  <si>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</si>
  <si>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</si>
  <si>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</si>
  <si>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</si>
  <si>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</si>
  <si>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</si>
  <si>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</si>
  <si>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</si>
  <si>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</si>
  <si>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</si>
  <si>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</si>
  <si>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</si>
  <si>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</si>
  <si>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</si>
  <si>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</si>
  <si>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</si>
  <si>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</si>
  <si>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</si>
  <si>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</si>
  <si>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</si>
  <si>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</si>
  <si>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</si>
  <si>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</si>
  <si>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</si>
  <si>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</si>
  <si>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</si>
  <si>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</si>
  <si>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</si>
  <si>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</si>
  <si>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</si>
  <si>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</si>
  <si>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</si>
  <si>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</si>
  <si>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</si>
  <si>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</si>
  <si>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</si>
  <si>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</si>
  <si>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</si>
  <si>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</si>
  <si>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</si>
  <si>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</si>
  <si>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</si>
  <si>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</si>
  <si>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</si>
  <si>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</si>
  <si>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</si>
  <si>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</si>
  <si>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</si>
  <si>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</si>
  <si>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</si>
  <si>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</si>
  <si>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</si>
  <si>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</si>
  <si>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</si>
  <si>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</si>
  <si>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</si>
  <si>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</si>
  <si>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</si>
  <si>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</si>
  <si>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</si>
  <si>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</si>
  <si>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</si>
  <si>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</si>
  <si>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</si>
  <si>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</si>
  <si>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</si>
  <si>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</si>
  <si>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</si>
  <si>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</si>
  <si>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</si>
  <si>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</si>
  <si>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</si>
  <si>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</si>
  <si>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</si>
  <si>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</si>
  <si>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</si>
  <si>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</si>
  <si>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</si>
  <si>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</si>
  <si>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</si>
  <si>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</si>
  <si>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</si>
  <si>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</si>
  <si>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</si>
  <si>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</si>
  <si>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</si>
  <si>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</si>
  <si>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</si>
  <si>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</si>
  <si>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</si>
  <si>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</si>
  <si>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</si>
  <si>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</si>
  <si>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</si>
  <si>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</si>
  <si>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</si>
  <si>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</si>
  <si>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</si>
  <si>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</si>
  <si>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</si>
  <si>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</si>
  <si>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</si>
  <si>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</si>
  <si>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</si>
  <si>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</si>
  <si>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</si>
  <si>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</si>
  <si>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</si>
  <si>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</si>
  <si>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</si>
  <si>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</si>
  <si>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</si>
  <si>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</si>
  <si>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</si>
  <si>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</si>
  <si>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</si>
  <si>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</si>
  <si>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</si>
  <si>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</si>
  <si>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</si>
  <si>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</si>
  <si>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</si>
  <si>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</si>
  <si>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</si>
  <si>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</si>
  <si>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</si>
  <si>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</si>
  <si>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</si>
  <si>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</si>
  <si>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</si>
  <si>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</si>
  <si>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</si>
  <si>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</si>
  <si>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</si>
  <si>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</si>
  <si>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</si>
  <si>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</si>
  <si>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</si>
  <si>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</si>
  <si>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</si>
  <si>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</si>
  <si>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</si>
  <si>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</si>
  <si>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</si>
  <si>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</si>
  <si>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</si>
  <si>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</si>
  <si>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</si>
  <si>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</si>
  <si>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</si>
  <si>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</si>
  <si>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</si>
  <si>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</si>
  <si>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</si>
  <si>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</si>
  <si>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</si>
  <si>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</si>
  <si>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</si>
  <si>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</si>
  <si>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</si>
  <si>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</si>
  <si>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</si>
  <si>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</si>
  <si>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</si>
  <si>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</si>
  <si>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</si>
  <si>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</si>
  <si>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</si>
  <si>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</si>
  <si>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</si>
  <si>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</si>
  <si>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</si>
  <si>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</si>
  <si>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</si>
  <si>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</si>
  <si>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</si>
  <si>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</si>
  <si>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</si>
  <si>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</si>
  <si>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</si>
  <si>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</si>
  <si>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</si>
  <si>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</si>
  <si>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</si>
  <si>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</si>
  <si>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</si>
  <si>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</si>
  <si>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</si>
  <si>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</si>
  <si>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</si>
  <si>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</si>
  <si>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</si>
  <si>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</si>
  <si>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</si>
  <si>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</si>
  <si>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</si>
  <si>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</si>
  <si>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</si>
  <si>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</si>
  <si>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</si>
  <si>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</si>
  <si>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</si>
  <si>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</si>
  <si>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</si>
  <si>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</si>
  <si>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</si>
  <si>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</si>
  <si>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</si>
  <si>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</si>
  <si>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</si>
  <si>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</si>
  <si>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</si>
  <si>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</si>
  <si>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</si>
  <si>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</si>
  <si>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</si>
  <si>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</si>
  <si>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</si>
  <si>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</si>
  <si>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</si>
  <si>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</si>
  <si>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</si>
  <si>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</si>
  <si>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</si>
  <si>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</si>
  <si>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</si>
  <si>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</si>
  <si>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</si>
  <si>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</si>
  <si>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</si>
  <si>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</si>
  <si>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</si>
  <si>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</si>
  <si>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</si>
  <si>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</si>
  <si>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</si>
  <si>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</si>
  <si>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</si>
  <si>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</si>
  <si>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</si>
  <si>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</si>
  <si>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</si>
  <si>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</si>
  <si>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</si>
  <si>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</si>
  <si>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</si>
  <si>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</si>
  <si>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</si>
  <si>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</si>
  <si>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</si>
  <si>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</si>
  <si>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</si>
  <si>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</si>
  <si>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</si>
  <si>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</si>
  <si>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</si>
  <si>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</si>
  <si>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</si>
  <si>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</si>
  <si>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</si>
  <si>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</si>
  <si>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</si>
  <si>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</si>
  <si>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</si>
  <si>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</si>
  <si>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</si>
  <si>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</si>
  <si>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</si>
  <si>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</si>
  <si>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</si>
  <si>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</si>
  <si>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</si>
  <si>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</si>
  <si>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</si>
  <si>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</si>
  <si>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</si>
  <si>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</si>
  <si>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</si>
  <si>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</si>
  <si>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</si>
  <si>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</si>
  <si>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</si>
  <si>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</si>
  <si>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</si>
  <si>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</si>
  <si>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</si>
  <si>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</si>
  <si>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</si>
  <si>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</si>
  <si>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</si>
  <si>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</si>
  <si>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</si>
  <si>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</si>
  <si>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</si>
  <si>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</si>
  <si>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</si>
  <si>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</si>
  <si>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</si>
  <si>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</si>
  <si>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</si>
  <si>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</si>
  <si>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</si>
  <si>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</si>
  <si>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</si>
  <si>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</si>
  <si>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</si>
  <si>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</si>
  <si>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</si>
  <si>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</si>
  <si>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</si>
  <si>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</si>
  <si>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</si>
  <si>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</si>
  <si>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</si>
  <si>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</si>
  <si>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</si>
  <si>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</si>
  <si>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</si>
  <si>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</si>
  <si>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</si>
  <si>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</si>
  <si>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</si>
  <si>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</si>
  <si>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</si>
  <si>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</si>
  <si>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</si>
  <si>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</si>
  <si>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</si>
  <si>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</si>
  <si>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</si>
  <si>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</si>
  <si>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</si>
  <si>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</si>
  <si>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</si>
  <si>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</si>
  <si>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</si>
  <si>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</si>
  <si>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</si>
  <si>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</si>
  <si>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</si>
  <si>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</si>
  <si>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</si>
  <si>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</si>
  <si>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</si>
  <si>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</si>
  <si>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</si>
  <si>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</si>
  <si>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</si>
  <si>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</si>
  <si>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</si>
  <si>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</si>
  <si>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</si>
  <si>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</si>
  <si>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</si>
  <si>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</si>
  <si>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</si>
  <si>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</si>
  <si>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</si>
  <si>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</si>
  <si>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</si>
  <si>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</si>
  <si>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</si>
  <si>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</si>
  <si>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</si>
  <si>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</si>
  <si>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</si>
  <si>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</si>
  <si>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</si>
  <si>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</si>
  <si>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</si>
  <si>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</si>
  <si>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</si>
  <si>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</si>
  <si>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</si>
  <si>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</si>
  <si>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</si>
  <si>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</si>
  <si>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</si>
  <si>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</si>
  <si>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</si>
  <si>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</si>
  <si>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</si>
  <si>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</si>
  <si>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</si>
  <si>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</si>
  <si>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</si>
  <si>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</si>
  <si>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</si>
  <si>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</si>
  <si>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</si>
  <si>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</si>
  <si>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</si>
  <si>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</si>
  <si>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</si>
  <si>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</si>
  <si>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</si>
  <si>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</si>
  <si>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</si>
  <si>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</si>
  <si>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</si>
  <si>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</si>
  <si>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</si>
  <si>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</si>
  <si>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</si>
  <si>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</si>
  <si>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</si>
  <si>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</si>
  <si>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</si>
  <si>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</si>
  <si>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</si>
  <si>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</si>
  <si>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</si>
  <si>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</si>
  <si>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</si>
  <si>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</si>
  <si>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</si>
  <si>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</si>
  <si>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</si>
  <si>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</si>
  <si>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</si>
  <si>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</si>
  <si>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</si>
  <si>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</si>
  <si>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</si>
  <si>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</si>
  <si>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</si>
  <si>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</si>
  <si>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</si>
  <si>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</si>
  <si>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</si>
  <si>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</si>
  <si>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</si>
  <si>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</si>
  <si>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</si>
  <si>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</si>
  <si>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</si>
  <si>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</si>
  <si>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</si>
  <si>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</si>
  <si>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</si>
  <si>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</si>
  <si>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</si>
  <si>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</si>
  <si>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</si>
  <si>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</si>
  <si>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</si>
  <si>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</si>
  <si>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</si>
  <si>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</si>
  <si>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</si>
  <si>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</si>
  <si>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</si>
  <si>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</si>
  <si>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</si>
  <si>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</si>
  <si>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</si>
  <si>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</si>
  <si>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</si>
  <si>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</si>
  <si>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</si>
  <si>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</si>
  <si>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</si>
  <si>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</si>
  <si>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</si>
  <si>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</si>
  <si>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</si>
  <si>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</si>
  <si>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</si>
  <si>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</si>
  <si>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</si>
  <si>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</si>
  <si>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</si>
  <si>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</si>
  <si>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</si>
  <si>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</si>
  <si>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</si>
  <si>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</si>
  <si>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</si>
  <si>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</si>
  <si>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</si>
  <si>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</si>
  <si>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</si>
  <si>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</si>
  <si>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</si>
  <si>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</si>
  <si>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</si>
  <si>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</si>
  <si>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</si>
  <si>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</si>
  <si>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</si>
  <si>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</si>
  <si>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</si>
  <si>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</si>
  <si>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</si>
  <si>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</si>
  <si>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</si>
  <si>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</si>
  <si>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</si>
  <si>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</si>
  <si>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</si>
  <si>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</si>
  <si>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</si>
  <si>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</si>
  <si>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</si>
  <si>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</si>
  <si>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</si>
  <si>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</si>
  <si>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</si>
  <si>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</si>
  <si>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</si>
  <si>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</si>
  <si>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</si>
  <si>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</si>
  <si>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</si>
  <si>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</si>
  <si>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</si>
  <si>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</si>
  <si>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</si>
  <si>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</si>
  <si>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</si>
  <si>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</si>
  <si>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</si>
  <si>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</si>
  <si>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</si>
  <si>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</si>
  <si>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</si>
  <si>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</si>
  <si>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</si>
  <si>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</si>
  <si>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</si>
  <si>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</si>
  <si>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</si>
  <si>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</si>
  <si>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</si>
  <si>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</si>
  <si>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</si>
  <si>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</si>
  <si>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</si>
  <si>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</si>
  <si>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</si>
  <si>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</si>
  <si>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</si>
  <si>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</si>
  <si>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</si>
  <si>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</si>
  <si>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</si>
  <si>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</si>
  <si>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</si>
  <si>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</si>
  <si>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</si>
  <si>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</si>
  <si>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</si>
  <si>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</si>
  <si>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</si>
  <si>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</si>
  <si>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</si>
  <si>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</si>
  <si>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</si>
  <si>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</si>
  <si>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</si>
  <si>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</si>
  <si>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</si>
  <si>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</si>
  <si>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</si>
  <si>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</si>
  <si>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</si>
  <si>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</si>
  <si>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</si>
  <si>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</si>
  <si>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</si>
  <si>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</si>
  <si>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</si>
  <si>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</si>
  <si>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</si>
  <si>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</si>
  <si>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</si>
  <si>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</si>
  <si>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</si>
  <si>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</si>
  <si>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</si>
  <si>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</si>
  <si>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</si>
  <si>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</si>
  <si>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</si>
  <si>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</si>
  <si>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</si>
  <si>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</si>
  <si>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</si>
  <si>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</si>
  <si>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</si>
  <si>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</si>
  <si>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</si>
  <si>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</si>
  <si>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</si>
  <si>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</si>
  <si>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</si>
  <si>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</si>
  <si>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</si>
  <si>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</si>
  <si>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</si>
  <si>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</si>
  <si>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</si>
  <si>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</si>
  <si>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</si>
  <si>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</si>
  <si>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</si>
  <si>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</si>
  <si>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</si>
  <si>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</si>
  <si>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</si>
  <si>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</si>
  <si>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</si>
  <si>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</si>
  <si>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</si>
  <si>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</si>
  <si>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</si>
  <si>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</si>
  <si>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</si>
  <si>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</si>
  <si>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</si>
  <si>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</si>
  <si>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</si>
  <si>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</si>
  <si>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</si>
  <si>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</si>
  <si>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</si>
  <si>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</si>
  <si>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</si>
  <si>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</si>
  <si>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</si>
  <si>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</si>
  <si>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</si>
  <si>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</si>
  <si>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</si>
  <si>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</si>
  <si>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</si>
  <si>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</si>
  <si>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</si>
  <si>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</si>
  <si>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</si>
  <si>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</si>
  <si>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</si>
  <si>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</si>
  <si>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</si>
  <si>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</si>
  <si>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</si>
  <si>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</si>
  <si>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</si>
  <si>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</si>
  <si>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</si>
  <si>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</si>
  <si>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</si>
  <si>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</si>
  <si>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</si>
  <si>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</si>
  <si>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</si>
  <si>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</si>
  <si>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</si>
  <si>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</si>
  <si>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</si>
  <si>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</si>
  <si>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</si>
  <si>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</si>
  <si>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</si>
  <si>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</si>
  <si>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</si>
  <si>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</si>
  <si>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</si>
  <si>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</si>
  <si>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</si>
  <si>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</si>
  <si>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</si>
  <si>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</si>
  <si>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</si>
  <si>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</si>
  <si>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</si>
  <si>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</si>
  <si>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</si>
  <si>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</si>
  <si>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</si>
  <si>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</si>
  <si>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</si>
  <si>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</si>
  <si>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</si>
  <si>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</si>
  <si>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</si>
  <si>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</si>
  <si>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</si>
  <si>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</si>
  <si>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</si>
  <si>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</si>
  <si>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</si>
  <si>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</si>
  <si>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</si>
  <si>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</si>
  <si>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</si>
  <si>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</si>
  <si>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</si>
  <si>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</si>
  <si>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</si>
  <si>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</si>
  <si>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</si>
  <si>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</si>
  <si>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</si>
  <si>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</si>
  <si>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</si>
  <si>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</si>
  <si>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</si>
  <si>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</si>
  <si>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</si>
  <si>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</si>
  <si>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</si>
  <si>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</si>
  <si>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</si>
  <si>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</si>
  <si>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</si>
  <si>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</si>
  <si>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</si>
  <si>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</si>
  <si>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</si>
  <si>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</si>
  <si>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</si>
  <si>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</si>
  <si>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</si>
  <si>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</si>
  <si>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</si>
  <si>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</si>
  <si>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</si>
  <si>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</si>
  <si>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</si>
  <si>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</si>
  <si>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</si>
  <si>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</si>
  <si>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</si>
  <si>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</si>
  <si>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</si>
  <si>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</si>
  <si>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</si>
  <si>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</si>
  <si>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</si>
  <si>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</si>
  <si>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</si>
  <si>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</si>
  <si>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</si>
  <si>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</si>
  <si>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</si>
  <si>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</si>
  <si>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</si>
  <si>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</si>
  <si>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</si>
  <si>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</si>
  <si>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</si>
  <si>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</si>
  <si>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</si>
  <si>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</si>
  <si>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</si>
  <si>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</si>
  <si>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</si>
  <si>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</si>
  <si>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</si>
  <si>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</si>
  <si>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</si>
  <si>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</si>
  <si>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</si>
  <si>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</si>
  <si>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</si>
  <si>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</si>
  <si>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</si>
  <si>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</si>
  <si>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</si>
  <si>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</si>
  <si>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</si>
  <si>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</si>
  <si>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</si>
  <si>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</si>
  <si>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</si>
  <si>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</si>
  <si>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</si>
  <si>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</si>
  <si>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</si>
  <si>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</si>
  <si>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</si>
  <si>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</si>
  <si>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</si>
  <si>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</si>
  <si>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</si>
  <si>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</si>
  <si>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</si>
  <si>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</si>
  <si>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</si>
  <si>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</si>
  <si>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</si>
  <si>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</si>
  <si>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</si>
  <si>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</si>
  <si>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</si>
  <si>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</si>
  <si>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</si>
  <si>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</si>
  <si>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</si>
  <si>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</si>
  <si>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</si>
  <si>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</si>
  <si>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</si>
  <si>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</si>
  <si>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</si>
  <si>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</si>
  <si>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</si>
  <si>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</si>
  <si>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</si>
  <si>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</si>
  <si>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</si>
  <si>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</si>
  <si>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</si>
  <si>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</si>
  <si>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</si>
  <si>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</si>
  <si>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</si>
  <si>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</si>
  <si>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</si>
  <si>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</si>
  <si>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</si>
  <si>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</si>
  <si>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</si>
  <si>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</si>
  <si>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</si>
  <si>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</si>
  <si>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</si>
  <si>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</si>
  <si>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</si>
  <si>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</si>
  <si>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</si>
  <si>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</si>
  <si>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</si>
  <si>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</si>
  <si>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</si>
  <si>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</si>
  <si>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</si>
  <si>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</si>
  <si>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</si>
  <si>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</si>
  <si>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</si>
  <si>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</si>
  <si>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</si>
  <si>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</si>
  <si>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</si>
  <si>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</si>
  <si>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</si>
  <si>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</si>
  <si>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</si>
  <si>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</si>
  <si>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</si>
  <si>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</si>
  <si>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</si>
  <si>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</si>
  <si>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</si>
  <si>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</si>
  <si>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</si>
  <si>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</si>
  <si>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</si>
  <si>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</si>
  <si>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</si>
  <si>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</si>
  <si>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</si>
  <si>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</si>
  <si>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</si>
  <si>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</si>
  <si>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</si>
  <si>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</si>
  <si>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</si>
  <si>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</si>
  <si>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</si>
  <si>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</si>
  <si>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</si>
  <si>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</si>
  <si>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</si>
  <si>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</si>
  <si>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</si>
  <si>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</si>
  <si>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</si>
  <si>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</si>
  <si>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</si>
  <si>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</si>
  <si>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</si>
  <si>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</si>
  <si>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</si>
  <si>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</si>
  <si>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</si>
  <si>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</si>
  <si>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</si>
  <si>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</si>
  <si>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</si>
  <si>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</si>
  <si>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</si>
  <si>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</si>
  <si>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</si>
  <si>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</si>
  <si>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</si>
  <si>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</si>
  <si>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</si>
  <si>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</si>
  <si>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</si>
  <si>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</si>
  <si>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</si>
  <si>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</si>
  <si>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</si>
  <si>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</si>
  <si>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</si>
  <si>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</si>
  <si>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</si>
  <si>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</si>
  <si>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</si>
  <si>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</si>
  <si>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</si>
  <si>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</si>
  <si>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</si>
  <si>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</si>
  <si>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</si>
  <si>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</si>
  <si>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</si>
  <si>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</si>
  <si>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</si>
  <si>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</si>
  <si>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</si>
  <si>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</si>
  <si>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</si>
  <si>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</si>
  <si>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</si>
  <si>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</si>
  <si>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</si>
  <si>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</si>
  <si>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</si>
  <si>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</si>
  <si>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</si>
  <si>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</si>
  <si>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</si>
  <si>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</si>
  <si>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</si>
  <si>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</si>
  <si>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</si>
  <si>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</si>
  <si>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</si>
  <si>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</si>
  <si>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</si>
  <si>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</si>
  <si>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</si>
  <si>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</si>
  <si>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</si>
  <si>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</si>
  <si>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</si>
  <si>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</si>
  <si>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</si>
  <si>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</si>
  <si>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</si>
  <si>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</si>
  <si>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</si>
  <si>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</si>
  <si>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</si>
  <si>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</si>
  <si>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</si>
  <si>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</si>
  <si>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</si>
  <si>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</si>
  <si>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</si>
  <si>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</si>
  <si>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</si>
  <si>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</si>
  <si>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</si>
  <si>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</si>
  <si>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</si>
  <si>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</si>
  <si>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</si>
  <si>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</si>
  <si>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</si>
  <si>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</si>
  <si>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</si>
  <si>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</si>
  <si>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</si>
  <si>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</si>
  <si>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</si>
  <si>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</si>
  <si>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</si>
  <si>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</si>
  <si>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</si>
  <si>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</si>
  <si>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</si>
  <si>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</si>
  <si>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</si>
  <si>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</si>
  <si>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</si>
  <si>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</si>
  <si>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</si>
  <si>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</si>
  <si>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</si>
  <si>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</si>
  <si>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</si>
  <si>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</si>
  <si>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</si>
  <si>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</si>
  <si>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</si>
  <si>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</si>
  <si>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</si>
  <si>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</si>
  <si>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</si>
  <si>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</si>
  <si>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</si>
  <si>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</si>
  <si>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</si>
  <si>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</si>
  <si>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</si>
  <si>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</si>
  <si>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</si>
  <si>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</si>
  <si>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</si>
  <si>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</si>
  <si>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</si>
  <si>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</si>
  <si>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</si>
  <si>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</si>
  <si>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</si>
  <si>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</si>
  <si>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</si>
  <si>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</si>
  <si>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</si>
  <si>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</si>
  <si>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</si>
  <si>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</si>
  <si>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</si>
  <si>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</si>
  <si>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</si>
  <si>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</si>
  <si>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</si>
  <si>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</si>
  <si>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</si>
  <si>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</si>
  <si>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</si>
  <si>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</si>
  <si>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</si>
  <si>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</si>
  <si>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</si>
  <si>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</si>
  <si>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</si>
  <si>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</si>
  <si>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</si>
  <si>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</si>
  <si>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</si>
  <si>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</si>
  <si>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</si>
  <si>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</si>
  <si>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</si>
  <si>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</si>
  <si>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</si>
  <si>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</si>
  <si>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</si>
  <si>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</si>
  <si>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</si>
  <si>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</si>
  <si>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</si>
  <si>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</si>
  <si>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</si>
  <si>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</si>
  <si>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</si>
  <si>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</si>
  <si>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</si>
  <si>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</si>
  <si>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</si>
  <si>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</si>
  <si>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</si>
  <si>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</si>
  <si>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</si>
  <si>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</si>
  <si>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</si>
  <si>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</si>
  <si>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</si>
  <si>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</si>
  <si>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</si>
  <si>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</si>
  <si>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</si>
  <si>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</si>
  <si>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</si>
  <si>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</si>
  <si>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</si>
  <si>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</si>
  <si>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</si>
  <si>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</si>
  <si>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</si>
  <si>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</si>
  <si>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</si>
  <si>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</si>
  <si>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</si>
  <si>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</si>
  <si>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</si>
  <si>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</si>
  <si>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</si>
  <si>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</si>
  <si>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</si>
  <si>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</si>
  <si>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</si>
  <si>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</si>
  <si>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</si>
  <si>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</si>
  <si>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</si>
  <si>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</si>
  <si>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</si>
  <si>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</si>
  <si>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</si>
  <si>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</si>
  <si>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</si>
  <si>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</si>
  <si>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</si>
  <si>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</si>
  <si>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</si>
  <si>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</si>
  <si>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</si>
  <si>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</si>
  <si>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</si>
  <si>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</si>
  <si>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</si>
  <si>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</si>
  <si>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</si>
  <si>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</si>
  <si>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</si>
  <si>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</si>
  <si>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</si>
  <si>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</si>
  <si>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</si>
  <si>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</si>
  <si>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</si>
  <si>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</si>
  <si>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</si>
  <si>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</si>
  <si>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</si>
  <si>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</si>
  <si>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</si>
  <si>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</si>
  <si>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</si>
  <si>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</si>
  <si>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</si>
  <si>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</si>
  <si>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</si>
  <si>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</si>
  <si>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</si>
  <si>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</si>
  <si>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</si>
  <si>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</si>
  <si>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</si>
  <si>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</si>
  <si>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</si>
  <si>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</si>
  <si>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</si>
  <si>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</si>
  <si>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</si>
  <si>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</si>
  <si>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</si>
  <si>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</si>
  <si>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</si>
  <si>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</si>
  <si>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</si>
  <si>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</si>
  <si>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</si>
  <si>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</si>
  <si>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</si>
  <si>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</si>
  <si>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</si>
  <si>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</si>
  <si>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</si>
  <si>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</si>
  <si>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</si>
  <si>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</si>
  <si>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</si>
  <si>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</si>
  <si>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</si>
  <si>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</si>
  <si>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</si>
  <si>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</si>
  <si>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</si>
  <si>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</si>
  <si>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</si>
  <si>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</si>
  <si>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</si>
  <si>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</si>
  <si>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</si>
  <si>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</si>
  <si>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</si>
  <si>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</si>
  <si>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</si>
  <si>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</si>
  <si>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</si>
  <si>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</si>
  <si>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</si>
  <si>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</si>
  <si>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</si>
  <si>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</si>
  <si>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</si>
  <si>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</si>
  <si>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</si>
  <si>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</si>
  <si>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</si>
  <si>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</si>
  <si>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</si>
  <si>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</si>
  <si>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</si>
  <si>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</si>
  <si>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</si>
  <si>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</si>
  <si>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</si>
  <si>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</si>
  <si>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</si>
  <si>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</si>
  <si>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</si>
  <si>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</si>
  <si>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</si>
  <si>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</si>
  <si>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</si>
  <si>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</si>
  <si>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</si>
  <si>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</si>
  <si>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</si>
  <si>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</si>
  <si>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</si>
  <si>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</si>
  <si>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</si>
  <si>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</si>
  <si>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</si>
  <si>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</si>
  <si>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</si>
  <si>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</si>
  <si>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</si>
  <si>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</si>
  <si>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</si>
  <si>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</si>
  <si>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</si>
  <si>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</si>
  <si>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</si>
  <si>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</si>
  <si>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</si>
  <si>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</si>
  <si>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</si>
  <si>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</si>
  <si>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</si>
  <si>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</si>
  <si>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</si>
  <si>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</si>
  <si>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</si>
  <si>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</si>
  <si>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</si>
  <si>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</si>
  <si>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</si>
  <si>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</si>
  <si>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</si>
  <si>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</si>
  <si>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</si>
  <si>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</si>
  <si>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</si>
  <si>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</si>
  <si>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</si>
  <si>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</si>
  <si>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</si>
  <si>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</si>
  <si>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</si>
  <si>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</si>
  <si>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</si>
  <si>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</si>
  <si>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</si>
  <si>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</si>
  <si>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</si>
  <si>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</si>
  <si>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</si>
  <si>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</si>
  <si>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</si>
  <si>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</si>
  <si>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</si>
  <si>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</si>
  <si>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</si>
  <si>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</si>
  <si>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</si>
  <si>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</si>
  <si>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</si>
  <si>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</si>
  <si>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</si>
  <si>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</si>
  <si>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</si>
  <si>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</si>
  <si>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</si>
  <si>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</si>
  <si>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</si>
  <si>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</si>
  <si>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</si>
  <si>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</si>
  <si>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</si>
  <si>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</si>
  <si>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</si>
  <si>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</si>
  <si>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</si>
  <si>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</si>
  <si>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</si>
  <si>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</si>
  <si>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</si>
  <si>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</si>
  <si>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</si>
  <si>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</si>
  <si>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</si>
  <si>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</si>
  <si>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</si>
  <si>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</si>
  <si>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</si>
  <si>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</si>
  <si>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</si>
  <si>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</si>
  <si>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</si>
  <si>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</si>
  <si>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</si>
  <si>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</si>
  <si>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</si>
  <si>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</si>
  <si>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</si>
  <si>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</si>
  <si>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</si>
  <si>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</si>
  <si>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</si>
  <si>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</si>
  <si>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</si>
  <si>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</si>
  <si>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</si>
  <si>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</si>
  <si>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</si>
  <si>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</si>
  <si>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</si>
  <si>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</si>
  <si>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</si>
  <si>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</si>
  <si>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</si>
  <si>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</si>
  <si>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</si>
  <si>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</si>
  <si>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</si>
  <si>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</si>
  <si>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</si>
  <si>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</si>
  <si>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</si>
  <si>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</si>
  <si>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</si>
  <si>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</si>
  <si>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</si>
  <si>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</si>
  <si>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</si>
  <si>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</si>
  <si>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</si>
  <si>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</si>
  <si>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</si>
  <si>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</si>
  <si>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</si>
  <si>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</si>
  <si>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</si>
  <si>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</si>
  <si>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</si>
  <si>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</si>
  <si>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</si>
  <si>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</si>
  <si>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</si>
  <si>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</si>
  <si>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</si>
  <si>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</si>
  <si>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</si>
  <si>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</si>
  <si>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</si>
  <si>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</si>
  <si>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</si>
  <si>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</si>
  <si>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</si>
  <si>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</si>
  <si>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</si>
  <si>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</si>
  <si>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</si>
  <si>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</si>
  <si>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</si>
  <si>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</si>
  <si>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</si>
  <si>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</si>
  <si>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</si>
  <si>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</si>
  <si>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</si>
  <si>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</si>
  <si>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</si>
  <si>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</si>
  <si>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</si>
  <si>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</si>
  <si>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</si>
  <si>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</si>
  <si>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</si>
  <si>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</si>
  <si>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</si>
  <si>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</si>
  <si>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</si>
  <si>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</si>
  <si>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</si>
  <si>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</si>
  <si>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</si>
  <si>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</si>
  <si>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</si>
  <si>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</si>
  <si>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</si>
  <si>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</si>
  <si>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</si>
  <si>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</si>
  <si>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</si>
  <si>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</si>
  <si>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</si>
  <si>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</si>
  <si>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</si>
  <si>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</si>
  <si>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</si>
  <si>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</si>
  <si>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</si>
  <si>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</si>
  <si>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</si>
  <si>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</si>
  <si>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</si>
  <si>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</si>
  <si>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</si>
  <si>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</si>
  <si>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</si>
  <si>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</si>
  <si>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</si>
  <si>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</si>
  <si>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</si>
  <si>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</si>
  <si>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</si>
  <si>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</si>
  <si>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</si>
  <si>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</si>
  <si>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</si>
  <si>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</si>
  <si>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</si>
  <si>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</si>
  <si>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</si>
  <si>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</si>
  <si>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</si>
  <si>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</si>
  <si>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</si>
  <si>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</si>
  <si>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</si>
  <si>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</si>
  <si>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</si>
  <si>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</si>
  <si>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</si>
  <si>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</si>
  <si>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</si>
  <si>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</si>
  <si>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</si>
  <si>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</si>
  <si>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</si>
  <si>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</si>
  <si>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</si>
  <si>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</si>
  <si>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</si>
  <si>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</si>
  <si>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</si>
  <si>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</si>
  <si>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</si>
  <si>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</si>
  <si>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</si>
  <si>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</si>
  <si>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</si>
  <si>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</si>
  <si>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</si>
  <si>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</si>
  <si>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</si>
  <si>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</si>
  <si>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</si>
  <si>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</si>
  <si>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</si>
  <si>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</si>
  <si>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</si>
  <si>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</si>
  <si>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</si>
  <si>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</si>
  <si>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</si>
  <si>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</si>
  <si>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</si>
  <si>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</si>
  <si>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</si>
  <si>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</si>
  <si>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</si>
  <si>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</si>
  <si>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</si>
  <si>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</si>
  <si>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</si>
  <si>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</si>
  <si>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</si>
  <si>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</si>
  <si>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</si>
  <si>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</si>
  <si>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</si>
  <si>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</si>
  <si>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</si>
  <si>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</si>
  <si>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</si>
  <si>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</si>
  <si>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</si>
  <si>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</si>
  <si>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</si>
  <si>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</si>
  <si>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</si>
  <si>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</si>
  <si>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</si>
  <si>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</si>
  <si>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</si>
  <si>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</si>
  <si>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</si>
  <si>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</si>
  <si>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</si>
  <si>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</si>
  <si>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</si>
  <si>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</si>
  <si>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</si>
  <si>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</si>
  <si>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</si>
  <si>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</si>
  <si>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</si>
  <si>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</si>
  <si>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</si>
  <si>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</si>
  <si>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</si>
  <si>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</si>
  <si>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</si>
  <si>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</si>
  <si>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</si>
  <si>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</si>
  <si>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</si>
  <si>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</si>
  <si>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</si>
  <si>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</si>
  <si>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</si>
  <si>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</si>
  <si>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</si>
  <si>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</si>
  <si>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</si>
  <si>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</si>
  <si>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</si>
  <si>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</si>
  <si>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</si>
  <si>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</si>
  <si>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</si>
  <si>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</si>
  <si>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</si>
  <si>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</si>
  <si>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</si>
  <si>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</si>
  <si>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</si>
  <si>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</si>
  <si>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</si>
  <si>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</si>
  <si>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</si>
  <si>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</si>
  <si>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</si>
  <si>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</si>
  <si>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</si>
  <si>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</si>
  <si>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</si>
  <si>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</si>
  <si>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</si>
  <si>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</si>
  <si>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</si>
  <si>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</si>
  <si>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</si>
  <si>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</si>
  <si>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</si>
  <si>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</si>
  <si>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</si>
  <si>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</si>
  <si>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</si>
  <si>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</si>
  <si>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</si>
  <si>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</si>
  <si>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</si>
  <si>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</si>
  <si>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</si>
  <si>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</si>
  <si>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</si>
  <si>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</si>
  <si>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</si>
  <si>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</si>
  <si>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</si>
  <si>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</si>
  <si>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</si>
  <si>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</si>
  <si>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</si>
  <si>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</si>
  <si>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</si>
  <si>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</si>
  <si>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</si>
  <si>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</si>
  <si>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</si>
  <si>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</si>
  <si>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</si>
  <si>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</si>
  <si>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</si>
  <si>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</si>
  <si>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</si>
  <si>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</si>
  <si>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</si>
  <si>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</si>
  <si>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</si>
  <si>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</si>
  <si>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</si>
  <si>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</si>
  <si>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</si>
  <si>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</si>
  <si>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</si>
  <si>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</si>
  <si>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</si>
  <si>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</si>
  <si>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</si>
  <si>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</si>
  <si>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</si>
  <si>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</si>
  <si>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</si>
  <si>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</si>
  <si>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</si>
  <si>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</si>
  <si>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</si>
  <si>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</si>
  <si>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</si>
  <si>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</si>
  <si>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</si>
  <si>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</si>
  <si>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</si>
  <si>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</si>
  <si>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</si>
  <si>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</si>
  <si>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</si>
  <si>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</si>
  <si>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</si>
  <si>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</si>
  <si>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</si>
  <si>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</si>
  <si>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</si>
  <si>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</si>
  <si>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</si>
  <si>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</si>
  <si>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</si>
  <si>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</si>
  <si>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</si>
  <si>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</si>
  <si>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</si>
  <si>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</si>
  <si>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</si>
  <si>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</si>
  <si>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</si>
  <si>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</si>
  <si>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</si>
  <si>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</si>
  <si>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</si>
  <si>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</si>
  <si>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</si>
  <si>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</si>
  <si>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</si>
  <si>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</si>
  <si>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</si>
  <si>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</si>
  <si>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</si>
  <si>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</si>
  <si>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</si>
  <si>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</si>
  <si>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</si>
  <si>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</si>
  <si>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</si>
  <si>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</si>
  <si>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</si>
  <si>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</si>
  <si>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</si>
  <si>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</si>
  <si>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</si>
  <si>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</si>
  <si>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</si>
  <si>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</si>
  <si>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</si>
  <si>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</si>
  <si>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</si>
  <si>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</si>
  <si>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</si>
  <si>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</si>
  <si>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</si>
  <si>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</si>
  <si>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</si>
  <si>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</si>
  <si>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</si>
  <si>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</si>
  <si>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</si>
  <si>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</si>
  <si>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</si>
  <si>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</si>
  <si>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</si>
  <si>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</si>
  <si>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</si>
  <si>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</si>
  <si>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</si>
  <si>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</si>
  <si>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</si>
  <si>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</si>
  <si>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</si>
  <si>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</si>
  <si>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</si>
  <si>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</si>
  <si>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</si>
  <si>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</si>
  <si>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</si>
  <si>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</si>
  <si>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</si>
  <si>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</si>
  <si>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</si>
  <si>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</si>
  <si>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</si>
  <si>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</si>
  <si>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</si>
  <si>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</si>
  <si>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</si>
  <si>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</si>
  <si>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</si>
  <si>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</si>
  <si>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</si>
  <si>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</si>
  <si>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</si>
  <si>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</si>
  <si>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</si>
  <si>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</si>
  <si>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</si>
  <si>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</si>
  <si>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</si>
  <si>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</si>
  <si>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</si>
  <si>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</si>
  <si>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</si>
  <si>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</si>
  <si>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</si>
  <si>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</si>
  <si>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</si>
  <si>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</si>
  <si>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</si>
  <si>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</si>
  <si>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</si>
  <si>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</si>
  <si>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</si>
  <si>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</si>
  <si>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</si>
  <si>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</si>
  <si>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</si>
  <si>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</si>
  <si>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</si>
  <si>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</si>
  <si>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</si>
  <si>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</si>
  <si>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</si>
  <si>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</si>
  <si>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</si>
  <si>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</si>
  <si>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</si>
  <si>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</si>
  <si>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</si>
  <si>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</si>
  <si>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</si>
  <si>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</si>
  <si>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</si>
  <si>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</si>
  <si>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</si>
  <si>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</si>
  <si>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</si>
  <si>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</si>
  <si>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</si>
  <si>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</si>
  <si>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</si>
  <si>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</si>
  <si>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</si>
  <si>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</si>
  <si>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</si>
  <si>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</si>
  <si>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</si>
  <si>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</si>
  <si>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</si>
  <si>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</si>
  <si>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</si>
  <si>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</si>
  <si>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</si>
  <si>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</si>
  <si>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</si>
  <si>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</si>
  <si>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</si>
  <si>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</si>
  <si>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</si>
  <si>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</si>
  <si>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</si>
  <si>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</si>
  <si>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</si>
  <si>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</si>
  <si>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</si>
  <si>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</si>
  <si>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</si>
  <si>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</si>
  <si>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</si>
  <si>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</si>
  <si>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</si>
  <si>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</si>
  <si>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</si>
  <si>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</si>
  <si>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</si>
  <si>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</si>
  <si>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</si>
  <si>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</si>
  <si>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</si>
  <si>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</si>
  <si>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</si>
  <si>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</si>
  <si>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</si>
  <si>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</si>
  <si>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</si>
  <si>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</si>
  <si>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</si>
  <si>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</si>
  <si>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</si>
  <si>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</si>
  <si>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</si>
  <si>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</si>
  <si>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</si>
  <si>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</si>
  <si>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</si>
  <si>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</si>
  <si>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</si>
  <si>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</si>
  <si>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</si>
  <si>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</si>
  <si>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</si>
  <si>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</si>
  <si>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</si>
  <si>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</si>
  <si>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</si>
  <si>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</si>
  <si>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</si>
  <si>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</si>
  <si>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</si>
  <si>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</si>
  <si>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</si>
  <si>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</si>
  <si>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</si>
  <si>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</si>
  <si>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</si>
  <si>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</si>
  <si>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</si>
  <si>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</si>
  <si>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</si>
  <si>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</si>
  <si>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</si>
  <si>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</si>
  <si>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</si>
  <si>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</si>
  <si>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</si>
  <si>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</si>
  <si>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</si>
  <si>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</si>
  <si>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</si>
  <si>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</si>
  <si>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</si>
  <si>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</si>
  <si>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</si>
  <si>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</si>
  <si>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</si>
  <si>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</si>
  <si>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</si>
  <si>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</si>
  <si>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</si>
  <si>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</si>
  <si>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</si>
  <si>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</si>
  <si>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</si>
  <si>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</si>
  <si>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</si>
  <si>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</si>
  <si>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</si>
  <si>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</si>
  <si>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</si>
  <si>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</si>
  <si>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</si>
  <si>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</si>
  <si>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</si>
  <si>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</si>
  <si>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</si>
  <si>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</si>
  <si>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</si>
  <si>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</si>
  <si>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</si>
  <si>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</si>
  <si>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</si>
  <si>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</si>
  <si>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</si>
  <si>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</si>
  <si>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</si>
  <si>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</si>
  <si>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</si>
  <si>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</si>
  <si>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</si>
  <si>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</si>
  <si>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</si>
  <si>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</si>
  <si>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</si>
  <si>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</si>
  <si>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</si>
  <si>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</si>
  <si>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</si>
  <si>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</si>
  <si>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</si>
  <si>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</si>
  <si>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</si>
  <si>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</si>
  <si>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</si>
  <si>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</si>
  <si>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</si>
  <si>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</si>
  <si>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</si>
  <si>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</si>
  <si>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</si>
  <si>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</si>
  <si>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</si>
  <si>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</si>
  <si>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</si>
  <si>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</si>
  <si>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</si>
  <si>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</si>
  <si>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</si>
  <si>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</si>
  <si>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</si>
  <si>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</si>
  <si>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</si>
  <si>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</si>
  <si>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</si>
  <si>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</si>
  <si>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</si>
  <si>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</si>
  <si>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</si>
  <si>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</si>
  <si>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</si>
  <si>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</si>
  <si>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</si>
  <si>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</si>
  <si>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</si>
  <si>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</si>
  <si>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</si>
  <si>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</si>
  <si>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</si>
  <si>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</si>
  <si>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</si>
  <si>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</si>
  <si>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</si>
  <si>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</si>
  <si>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</si>
  <si>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</si>
  <si>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</si>
  <si>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</si>
  <si>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</si>
  <si>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</si>
  <si>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</si>
  <si>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</si>
  <si>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</si>
  <si>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</si>
  <si>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</si>
  <si>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</si>
  <si>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</si>
  <si>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</si>
  <si>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</si>
  <si>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</si>
  <si>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</si>
  <si>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</si>
  <si>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</si>
  <si>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</si>
  <si>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</si>
  <si>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</si>
  <si>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</si>
  <si>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</si>
  <si>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</si>
  <si>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</si>
  <si>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</si>
  <si>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</si>
  <si>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</si>
  <si>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</si>
  <si>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</si>
  <si>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</si>
  <si>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</si>
  <si>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</si>
  <si>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</si>
  <si>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</si>
  <si>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</si>
  <si>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</si>
  <si>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</si>
  <si>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</si>
  <si>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</si>
  <si>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</si>
  <si>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</si>
  <si>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</si>
  <si>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</si>
  <si>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</si>
  <si>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</si>
  <si>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</si>
  <si>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</si>
  <si>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</si>
  <si>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</si>
  <si>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</si>
  <si>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</si>
  <si>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</si>
  <si>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</si>
  <si>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</si>
  <si>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</si>
  <si>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</si>
  <si>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</si>
  <si>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</si>
  <si>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</si>
  <si>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</si>
  <si>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</si>
  <si>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</si>
  <si>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</si>
  <si>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</si>
  <si>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</si>
  <si>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</si>
  <si>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</si>
  <si>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</si>
  <si>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</si>
  <si>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</si>
  <si>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</si>
  <si>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</si>
  <si>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</si>
  <si>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</si>
  <si>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</si>
  <si>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</si>
  <si>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</si>
  <si>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</si>
  <si>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</si>
  <si>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</si>
  <si>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</si>
  <si>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</si>
  <si>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</si>
  <si>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</si>
  <si>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</si>
  <si>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</si>
  <si>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</si>
  <si>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</si>
  <si>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</si>
  <si>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</si>
  <si>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</si>
  <si>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</si>
  <si>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</si>
  <si>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</si>
  <si>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</si>
  <si>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</si>
  <si>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</si>
  <si>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</si>
  <si>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</si>
  <si>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</si>
  <si>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</si>
  <si>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</si>
  <si>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</si>
  <si>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</si>
  <si>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</si>
  <si>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</si>
  <si>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</si>
  <si>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</si>
  <si>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</si>
  <si>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</si>
  <si>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</si>
  <si>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</si>
  <si>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</si>
  <si>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</si>
  <si>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</si>
  <si>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</si>
  <si>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</si>
  <si>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</si>
  <si>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</si>
  <si>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</si>
  <si>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</si>
  <si>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</si>
  <si>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</si>
  <si>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</si>
  <si>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</si>
  <si>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</si>
  <si>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</si>
  <si>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</si>
  <si>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</si>
  <si>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</si>
  <si>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</si>
  <si>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</si>
  <si>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</si>
  <si>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</si>
  <si>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</si>
  <si>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</si>
  <si>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</si>
  <si>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</si>
  <si>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</si>
  <si>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</si>
  <si>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</si>
  <si>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</si>
  <si>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</si>
  <si>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</si>
  <si>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</si>
  <si>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</si>
  <si>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</si>
  <si>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</si>
  <si>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</si>
  <si>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</si>
  <si>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</si>
  <si>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</si>
  <si>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</si>
  <si>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</si>
  <si>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</si>
  <si>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</si>
  <si>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</si>
  <si>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</si>
  <si>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</si>
  <si>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</si>
  <si>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</si>
  <si>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</si>
  <si>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</si>
  <si>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</si>
  <si>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</si>
  <si>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</si>
  <si>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</si>
  <si>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</si>
  <si>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</si>
  <si>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</si>
  <si>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</si>
  <si>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</si>
  <si>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</si>
  <si>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</si>
  <si>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</si>
  <si>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</si>
  <si>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</si>
  <si>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</si>
  <si>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</si>
  <si>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</si>
  <si>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</si>
  <si>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</si>
  <si>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</si>
  <si>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</si>
  <si>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</si>
  <si>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</si>
  <si>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</si>
  <si>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</si>
  <si>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</si>
  <si>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</si>
  <si>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</si>
  <si>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</si>
  <si>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</si>
  <si>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</si>
  <si>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</si>
  <si>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</si>
  <si>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</si>
  <si>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</si>
  <si>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</si>
  <si>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</si>
  <si>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</si>
  <si>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</si>
  <si>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</si>
  <si>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</si>
  <si>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</si>
  <si>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</si>
  <si>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</si>
  <si>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</si>
  <si>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</si>
  <si>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</si>
  <si>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</si>
  <si>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</si>
  <si>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</si>
  <si>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</si>
  <si>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</si>
  <si>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</si>
  <si>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</si>
  <si>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</si>
  <si>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</si>
  <si>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</si>
  <si>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</si>
  <si>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</si>
  <si>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</si>
  <si>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</si>
  <si>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</si>
  <si>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</si>
  <si>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</si>
  <si>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</si>
  <si>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</si>
  <si>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</si>
  <si>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</si>
  <si>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</si>
  <si>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</si>
  <si>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</si>
  <si>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</si>
  <si>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</si>
  <si>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</si>
  <si>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</si>
  <si>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</si>
  <si>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</si>
  <si>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</si>
  <si>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</si>
  <si>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</si>
  <si>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</si>
  <si>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</si>
  <si>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</si>
  <si>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</si>
  <si>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</si>
  <si>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</si>
  <si>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</si>
  <si>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</si>
  <si>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</si>
  <si>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</si>
  <si>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</si>
  <si>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</si>
  <si>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</si>
  <si>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</si>
  <si>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</si>
  <si>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</si>
  <si>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</si>
  <si>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</si>
  <si>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</si>
  <si>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</si>
  <si>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</si>
  <si>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</si>
  <si>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</si>
  <si>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</si>
  <si>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</si>
  <si>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</si>
  <si>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</si>
  <si>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</si>
  <si>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</si>
  <si>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</si>
  <si>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</si>
  <si>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</si>
  <si>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</si>
  <si>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</si>
  <si>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</si>
  <si>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</si>
  <si>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</si>
  <si>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</si>
  <si>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</si>
  <si>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</si>
  <si>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</si>
  <si>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</si>
  <si>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</si>
  <si>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</si>
  <si>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</si>
  <si>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</si>
  <si>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</si>
  <si>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</si>
  <si>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</si>
  <si>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</si>
  <si>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</si>
  <si>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</si>
  <si>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</si>
  <si>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</si>
  <si>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</si>
  <si>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</si>
  <si>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</si>
  <si>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</si>
  <si>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</si>
  <si>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</si>
  <si>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</si>
  <si>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</si>
  <si>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</si>
  <si>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</si>
  <si>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</si>
  <si>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</si>
  <si>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</si>
  <si>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</si>
  <si>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</si>
  <si>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</si>
  <si>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</si>
  <si>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</si>
  <si>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</si>
  <si>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</si>
  <si>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</si>
  <si>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</si>
  <si>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</si>
  <si>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</si>
  <si>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</si>
  <si>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</si>
  <si>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</si>
  <si>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</si>
  <si>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</si>
  <si>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</si>
  <si>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</si>
  <si>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</si>
  <si>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</si>
  <si>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</si>
  <si>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</si>
  <si>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</si>
  <si>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</si>
  <si>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</si>
  <si>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</si>
  <si>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</si>
  <si>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</si>
  <si>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</si>
  <si>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</si>
  <si>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</si>
  <si>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</si>
  <si>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</si>
  <si>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</si>
  <si>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</si>
  <si>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</si>
  <si>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</si>
  <si>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</si>
  <si>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</si>
  <si>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</si>
  <si>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</si>
  <si>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</si>
  <si>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</si>
  <si>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</si>
  <si>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</si>
  <si>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</si>
  <si>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</si>
  <si>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</si>
  <si>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</si>
  <si>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</si>
  <si>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</si>
  <si>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</si>
  <si>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</si>
  <si>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</si>
  <si>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</si>
  <si>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</si>
  <si>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</si>
  <si>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</si>
  <si>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</si>
  <si>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</si>
  <si>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</si>
  <si>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</si>
  <si>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</si>
  <si>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</si>
  <si>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</si>
  <si>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</si>
  <si>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</si>
  <si>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</si>
  <si>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</si>
  <si>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</si>
  <si>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</si>
  <si>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</si>
  <si>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</si>
  <si>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</si>
  <si>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</si>
  <si>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</si>
  <si>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</si>
  <si>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</si>
  <si>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</si>
  <si>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</si>
  <si>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</si>
  <si>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</si>
  <si>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</si>
  <si>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</si>
  <si>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</si>
  <si>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</si>
  <si>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</si>
  <si>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</si>
  <si>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</si>
  <si>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</si>
  <si>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</si>
  <si>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</si>
  <si>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</si>
  <si>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</si>
  <si>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</si>
  <si>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</si>
  <si>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</si>
  <si>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</si>
  <si>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</si>
  <si>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</si>
  <si>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</si>
  <si>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</si>
  <si>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</si>
  <si>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</si>
  <si>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</si>
  <si>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</si>
  <si>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</si>
  <si>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</si>
  <si>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</si>
  <si>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</si>
  <si>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</si>
  <si>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</si>
  <si>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</si>
  <si>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</si>
  <si>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</si>
  <si>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</si>
  <si>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</si>
  <si>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</si>
  <si>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</si>
  <si>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</si>
  <si>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</si>
  <si>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</si>
  <si>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</si>
  <si>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</si>
  <si>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</si>
  <si>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</si>
  <si>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</si>
  <si>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</si>
  <si>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</si>
  <si>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</si>
  <si>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</si>
  <si>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</si>
  <si>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</si>
  <si>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</si>
  <si>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</si>
  <si>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</si>
  <si>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</si>
  <si>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</si>
  <si>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</si>
  <si>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</si>
  <si>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</si>
  <si>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</si>
  <si>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</si>
  <si>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</si>
  <si>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</si>
  <si>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</si>
  <si>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</si>
  <si>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</si>
  <si>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</si>
  <si>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</si>
  <si>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</si>
  <si>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</si>
  <si>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</si>
  <si>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</si>
  <si>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</si>
  <si>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</si>
  <si>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</si>
  <si>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</si>
  <si>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</si>
  <si>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</si>
  <si>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</si>
  <si>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</si>
  <si>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</si>
  <si>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</si>
  <si>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</si>
  <si>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</si>
  <si>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</si>
  <si>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</si>
  <si>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</si>
  <si>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</si>
  <si>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</si>
  <si>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</si>
  <si>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</si>
  <si>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</si>
  <si>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</si>
  <si>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</si>
  <si>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</si>
  <si>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</si>
  <si>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</si>
  <si>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</si>
  <si>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</si>
  <si>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</si>
  <si>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</si>
  <si>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</si>
  <si>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</si>
  <si>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</si>
  <si>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</si>
  <si>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</si>
  <si>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</si>
  <si>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</si>
  <si>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</si>
  <si>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</si>
  <si>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</si>
  <si>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</si>
  <si>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</si>
  <si>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</si>
  <si>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</si>
  <si>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</si>
  <si>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</si>
  <si>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</si>
  <si>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</si>
  <si>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</si>
  <si>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</si>
  <si>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</si>
  <si>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</si>
  <si>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</si>
  <si>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</si>
  <si>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</si>
  <si>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</si>
  <si>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</si>
  <si>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</si>
  <si>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</si>
  <si>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</si>
  <si>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</si>
  <si>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</si>
  <si>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</si>
  <si>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</si>
  <si>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</si>
  <si>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</si>
  <si>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</si>
  <si>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</si>
  <si>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</si>
  <si>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</si>
  <si>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</si>
  <si>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</si>
  <si>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</si>
  <si>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</si>
  <si>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</si>
  <si>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</si>
  <si>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</si>
  <si>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</si>
  <si>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</si>
  <si>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</si>
  <si>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</si>
  <si>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</si>
  <si>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</si>
  <si>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</si>
  <si>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</si>
  <si>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</si>
  <si>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</si>
  <si>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</si>
  <si>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</si>
  <si>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</si>
  <si>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</si>
  <si>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</si>
  <si>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</si>
  <si>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</si>
  <si>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</si>
  <si>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</si>
  <si>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</si>
  <si>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</si>
  <si>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</si>
  <si>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</si>
  <si>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</si>
  <si>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</si>
  <si>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</si>
  <si>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</si>
  <si>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</si>
  <si>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</si>
  <si>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</si>
  <si>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</si>
  <si>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</si>
  <si>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</si>
  <si>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</si>
  <si>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</si>
  <si>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</si>
  <si>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</si>
  <si>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</si>
  <si>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</si>
  <si>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</si>
  <si>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</si>
  <si>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</si>
  <si>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</si>
  <si>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</si>
  <si>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</si>
  <si>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</si>
  <si>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</si>
  <si>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</si>
  <si>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</si>
  <si>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</si>
  <si>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</si>
  <si>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</si>
  <si>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</si>
  <si>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</si>
  <si>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</si>
  <si>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</si>
  <si>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</si>
  <si>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</si>
  <si>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</si>
  <si>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</si>
  <si>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</si>
  <si>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</si>
  <si>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</si>
  <si>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</si>
  <si>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</si>
  <si>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</si>
  <si>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</si>
  <si>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</si>
  <si>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</si>
  <si>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</si>
  <si>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</si>
  <si>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</si>
  <si>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</si>
  <si>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</si>
  <si>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</si>
  <si>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</si>
  <si>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</si>
  <si>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</si>
  <si>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</si>
  <si>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</si>
  <si>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</si>
  <si>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</si>
  <si>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</si>
  <si>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</si>
  <si>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</si>
  <si>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</si>
  <si>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</si>
  <si>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</si>
  <si>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</si>
  <si>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</si>
  <si>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</si>
  <si>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</si>
  <si>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</si>
  <si>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</si>
  <si>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</si>
  <si>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</si>
  <si>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</si>
  <si>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</si>
  <si>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</si>
  <si>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</si>
  <si>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</si>
  <si>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</si>
  <si>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</si>
  <si>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</si>
  <si>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</si>
  <si>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</si>
  <si>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</si>
  <si>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</si>
  <si>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</si>
  <si>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</si>
  <si>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</si>
  <si>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</si>
  <si>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</si>
  <si>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</si>
  <si>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</si>
  <si>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</si>
  <si>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</si>
  <si>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</si>
  <si>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</si>
  <si>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</si>
  <si>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</si>
  <si>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</si>
  <si>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</si>
  <si>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</si>
  <si>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</si>
  <si>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</si>
  <si>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</si>
  <si>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</si>
  <si>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</si>
  <si>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</si>
  <si>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</si>
  <si>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</si>
  <si>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</si>
  <si>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</si>
  <si>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</si>
  <si>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</si>
  <si>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</si>
  <si>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</si>
  <si>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</si>
  <si>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</si>
  <si>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</si>
  <si>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</si>
  <si>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</si>
  <si>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</si>
  <si>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</si>
  <si>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</si>
  <si>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</si>
  <si>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</si>
  <si>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</si>
  <si>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</si>
  <si>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</si>
  <si>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</si>
  <si>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</si>
  <si>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</si>
  <si>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</si>
  <si>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</si>
  <si>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</si>
  <si>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</si>
  <si>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</si>
  <si>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</si>
  <si>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</si>
  <si>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</si>
  <si>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</si>
  <si>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</si>
  <si>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</si>
  <si>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</si>
  <si>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</si>
  <si>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</si>
  <si>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</si>
  <si>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</si>
  <si>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</si>
  <si>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</si>
  <si>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</si>
  <si>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</si>
  <si>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</si>
  <si>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</si>
  <si>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</si>
  <si>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</si>
  <si>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</si>
  <si>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</si>
  <si>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</si>
  <si>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</si>
  <si>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</si>
  <si>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</si>
  <si>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</si>
  <si>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</si>
  <si>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</si>
  <si>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</si>
  <si>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</si>
  <si>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</si>
  <si>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</si>
  <si>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</si>
  <si>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</si>
  <si>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</si>
  <si>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</si>
  <si>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</si>
  <si>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</si>
  <si>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</si>
  <si>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</si>
  <si>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</si>
  <si>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</si>
  <si>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</si>
  <si>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</si>
  <si>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</si>
  <si>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</si>
  <si>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</si>
  <si>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</si>
  <si>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</si>
  <si>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</si>
  <si>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</si>
  <si>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</si>
  <si>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</si>
  <si>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</si>
  <si>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</si>
  <si>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</si>
  <si>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</si>
  <si>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</si>
  <si>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</si>
  <si>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</si>
  <si>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</si>
  <si>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</si>
  <si>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</si>
  <si>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</si>
  <si>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</si>
  <si>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</si>
  <si>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</si>
  <si>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</si>
  <si>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</si>
  <si>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</si>
  <si>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</si>
  <si>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</si>
  <si>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</si>
  <si>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</si>
  <si>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</si>
  <si>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</si>
  <si>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</si>
  <si>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</si>
  <si>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</si>
  <si>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</si>
  <si>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</si>
  <si>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</si>
  <si>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</si>
  <si>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</si>
  <si>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</si>
  <si>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</si>
  <si>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</si>
  <si>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</si>
  <si>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</si>
  <si>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</si>
  <si>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</si>
  <si>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</si>
  <si>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</si>
  <si>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</si>
  <si>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</si>
  <si>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</si>
  <si>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</si>
  <si>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</si>
  <si>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</si>
  <si>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</si>
  <si>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</si>
  <si>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</si>
  <si>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</si>
  <si>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</si>
  <si>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</si>
  <si>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</si>
  <si>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</si>
  <si>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</si>
  <si>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</si>
  <si>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</si>
  <si>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</si>
  <si>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</si>
  <si>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</si>
  <si>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</si>
  <si>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</si>
  <si>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</si>
  <si>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</si>
  <si>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</si>
  <si>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</si>
  <si>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</si>
  <si>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</si>
  <si>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</si>
  <si>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</si>
  <si>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</si>
  <si>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</si>
  <si>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</si>
  <si>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</si>
  <si>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</si>
  <si>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</si>
  <si>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</si>
  <si>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</si>
  <si>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</si>
  <si>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</si>
  <si>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</si>
  <si>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</si>
  <si>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</si>
  <si>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</si>
  <si>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</si>
  <si>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</si>
  <si>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</si>
  <si>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</si>
  <si>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</si>
  <si>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</si>
  <si>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</si>
  <si>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</si>
  <si>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</si>
  <si>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</si>
  <si>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</si>
  <si>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</si>
  <si>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</si>
  <si>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</si>
  <si>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</si>
  <si>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</si>
  <si>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</si>
  <si>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</si>
  <si>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</si>
  <si>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</si>
  <si>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</si>
  <si>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</si>
  <si>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</si>
  <si>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</si>
  <si>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</si>
  <si>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</si>
  <si>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</si>
  <si>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</si>
  <si>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</si>
  <si>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</si>
  <si>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</si>
  <si>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</si>
  <si>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</si>
  <si>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</si>
  <si>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</si>
  <si>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</si>
  <si>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</si>
  <si>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</si>
  <si>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</si>
  <si>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</si>
  <si>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</si>
  <si>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</si>
  <si>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</si>
  <si>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</si>
  <si>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</si>
  <si>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</si>
  <si>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</si>
  <si>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</si>
  <si>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</si>
  <si>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</si>
  <si>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</si>
  <si>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</si>
  <si>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</si>
  <si>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</si>
  <si>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</si>
  <si>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</si>
  <si>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</si>
  <si>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</si>
  <si>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</si>
  <si>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</si>
  <si>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</si>
  <si>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</si>
  <si>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</si>
  <si>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</si>
  <si>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</si>
  <si>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</si>
  <si>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</si>
  <si>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</si>
  <si>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</si>
  <si>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</si>
  <si>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</si>
  <si>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</si>
  <si>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</si>
  <si>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</si>
  <si>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</si>
  <si>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</si>
  <si>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</si>
  <si>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</si>
  <si>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</si>
  <si>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</si>
  <si>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</si>
  <si>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</si>
  <si>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</si>
  <si>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</si>
  <si>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</si>
  <si>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</si>
  <si>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</si>
  <si>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</si>
  <si>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</si>
  <si>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</si>
  <si>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</si>
  <si>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</si>
  <si>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</si>
  <si>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</si>
  <si>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</si>
  <si>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</si>
  <si>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</si>
  <si>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</si>
  <si>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</si>
  <si>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</si>
  <si>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</si>
  <si>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</si>
  <si>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</si>
  <si>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</si>
  <si>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</si>
  <si>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</si>
  <si>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</si>
  <si>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</si>
  <si>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</si>
  <si>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</si>
  <si>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</si>
  <si>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</si>
  <si>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</si>
  <si>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</si>
  <si>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</si>
  <si>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</si>
  <si>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</si>
  <si>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</si>
  <si>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</si>
  <si>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</si>
  <si>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</si>
  <si>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</si>
  <si>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</si>
  <si>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</si>
  <si>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</si>
  <si>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</si>
  <si>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</si>
  <si>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</si>
  <si>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</si>
  <si>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</si>
  <si>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</si>
  <si>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</si>
  <si>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</si>
  <si>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</si>
  <si>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</si>
  <si>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</si>
  <si>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</si>
  <si>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</si>
  <si>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</si>
  <si>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</si>
  <si>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</si>
  <si>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</si>
  <si>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</si>
  <si>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</si>
  <si>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</si>
  <si>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</si>
  <si>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</si>
  <si>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</si>
  <si>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</si>
  <si>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</si>
  <si>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</si>
  <si>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</si>
  <si>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</si>
  <si>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</si>
  <si>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</si>
  <si>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</si>
  <si>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</si>
  <si>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</si>
  <si>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</si>
  <si>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</si>
  <si>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</si>
  <si>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</si>
  <si>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</si>
  <si>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</si>
  <si>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</si>
  <si>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</si>
  <si>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</si>
  <si>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</si>
  <si>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</si>
  <si>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</si>
  <si>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</si>
  <si>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</si>
  <si>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</si>
  <si>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</si>
  <si>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</si>
  <si>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</si>
  <si>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</si>
  <si>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</si>
  <si>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</si>
  <si>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</si>
  <si>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</si>
  <si>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</si>
  <si>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</si>
  <si>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</si>
  <si>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</si>
  <si>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</si>
  <si>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</si>
  <si>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</si>
  <si>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</si>
  <si>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</si>
  <si>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</si>
  <si>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</si>
  <si>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</si>
  <si>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</si>
  <si>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</si>
  <si>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</si>
  <si>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</si>
  <si>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</si>
  <si>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</si>
  <si>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</si>
  <si>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</si>
  <si>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</si>
  <si>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</si>
  <si>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</si>
  <si>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</si>
  <si>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</si>
  <si>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</si>
  <si>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</si>
  <si>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</si>
  <si>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</si>
  <si>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</si>
  <si>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</si>
  <si>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</si>
  <si>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</si>
  <si>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</si>
  <si>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</si>
  <si>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</si>
  <si>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</si>
  <si>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</si>
  <si>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</si>
  <si>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</si>
  <si>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</si>
  <si>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</si>
  <si>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</si>
  <si>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</si>
  <si>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</si>
  <si>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</si>
  <si>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</si>
  <si>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</si>
  <si>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</si>
  <si>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</si>
  <si>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</si>
  <si>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</si>
  <si>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</si>
  <si>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</si>
  <si>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</si>
  <si>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</si>
  <si>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</si>
  <si>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</si>
  <si>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</si>
  <si>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</si>
  <si>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</si>
  <si>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</si>
  <si>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</si>
  <si>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</si>
  <si>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</si>
  <si>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</si>
  <si>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</si>
  <si>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</si>
  <si>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</si>
  <si>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</si>
  <si>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</si>
  <si>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</si>
  <si>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</si>
  <si>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</si>
  <si>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</si>
  <si>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</si>
  <si>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</si>
  <si>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</si>
  <si>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</si>
  <si>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</si>
  <si>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</si>
  <si>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</si>
  <si>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</si>
  <si>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</si>
  <si>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</si>
  <si>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</si>
  <si>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</si>
  <si>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</si>
  <si>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</si>
  <si>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</si>
  <si>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</si>
  <si>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</si>
  <si>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</si>
  <si>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</si>
  <si>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</si>
  <si>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</si>
  <si>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</si>
  <si>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</si>
  <si>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</si>
  <si>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</si>
  <si>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</si>
  <si>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</si>
  <si>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</si>
  <si>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</si>
  <si>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</si>
  <si>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</si>
  <si>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</si>
  <si>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</si>
  <si>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</si>
  <si>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</si>
  <si>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</si>
  <si>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</si>
  <si>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</si>
  <si>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</si>
  <si>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</si>
  <si>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</si>
  <si>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</si>
  <si>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</si>
  <si>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</si>
  <si>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</si>
  <si>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</si>
  <si>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</si>
  <si>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</si>
  <si>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</si>
  <si>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</si>
  <si>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</si>
  <si>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</si>
  <si>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</si>
  <si>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</si>
  <si>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</si>
  <si>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</si>
  <si>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</si>
  <si>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</si>
  <si>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</si>
  <si>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</si>
  <si>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</si>
  <si>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</si>
  <si>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</si>
  <si>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</si>
  <si>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</si>
  <si>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</si>
  <si>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</si>
  <si>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</si>
  <si>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</si>
  <si>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</si>
  <si>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</si>
  <si>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</si>
  <si>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</si>
  <si>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</si>
  <si>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</si>
  <si>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</si>
  <si>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</si>
  <si>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</si>
  <si>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</si>
  <si>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</si>
  <si>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</si>
  <si>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</si>
  <si>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</si>
  <si>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</si>
  <si>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</si>
  <si>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</si>
  <si>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</si>
  <si>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</si>
  <si>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</si>
  <si>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</si>
  <si>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</si>
  <si>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</si>
  <si>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</si>
  <si>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</si>
  <si>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</si>
  <si>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</si>
  <si>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</si>
  <si>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</si>
  <si>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</si>
  <si>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</si>
  <si>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</si>
  <si>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</si>
  <si>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</si>
  <si>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</si>
  <si>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</si>
  <si>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</si>
  <si>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</si>
  <si>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</si>
  <si>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</si>
  <si>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</si>
  <si>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</si>
  <si>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</si>
  <si>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</si>
  <si>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</si>
  <si>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</si>
  <si>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</si>
  <si>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</si>
  <si>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</si>
  <si>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</si>
  <si>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</si>
  <si>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</si>
  <si>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</si>
  <si>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</si>
  <si>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</si>
  <si>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</si>
  <si>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</si>
  <si>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</si>
  <si>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</si>
  <si>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</si>
  <si>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</si>
  <si>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</si>
  <si>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</si>
  <si>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</si>
  <si>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</si>
  <si>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</si>
  <si>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</si>
  <si>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</si>
  <si>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</si>
  <si>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</si>
  <si>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</si>
  <si>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</si>
  <si>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</si>
  <si>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</si>
  <si>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</si>
  <si>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</si>
  <si>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</si>
  <si>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</si>
  <si>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</si>
  <si>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</si>
  <si>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</si>
  <si>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</si>
  <si>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</si>
  <si>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</si>
  <si>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</si>
  <si>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</si>
  <si>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</si>
  <si>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</si>
  <si>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</si>
  <si>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</si>
  <si>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</si>
  <si>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</si>
  <si>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</si>
  <si>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</si>
  <si>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</si>
  <si>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</si>
  <si>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</si>
  <si>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</si>
  <si>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</si>
  <si>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</si>
  <si>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</si>
  <si>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</si>
  <si>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</si>
  <si>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</si>
  <si>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</si>
  <si>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</si>
  <si>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</si>
  <si>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</si>
  <si>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</si>
  <si>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</si>
  <si>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</si>
  <si>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</si>
  <si>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</si>
  <si>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</si>
  <si>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</si>
  <si>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</si>
  <si>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</si>
  <si>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</si>
  <si>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</si>
  <si>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</si>
  <si>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</si>
  <si>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</si>
  <si>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</si>
  <si>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</si>
  <si>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</si>
  <si>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</si>
  <si>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</si>
  <si>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</si>
  <si>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</si>
  <si>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</si>
  <si>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</si>
  <si>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</si>
  <si>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</si>
  <si>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</si>
  <si>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</si>
  <si>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</si>
  <si>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</si>
  <si>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</si>
  <si>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</si>
  <si>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</si>
  <si>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</si>
  <si>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</si>
  <si>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</si>
  <si>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</si>
  <si>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</si>
  <si>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</si>
  <si>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</si>
  <si>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</si>
  <si>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</si>
  <si>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</si>
  <si>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</si>
  <si>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</si>
  <si>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</si>
  <si>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</si>
  <si>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</si>
  <si>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</si>
  <si>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</si>
  <si>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</si>
  <si>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</si>
  <si>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</si>
  <si>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</si>
  <si>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</si>
  <si>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</si>
  <si>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</si>
  <si>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</si>
  <si>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</si>
  <si>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</si>
  <si>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</si>
  <si>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</si>
  <si>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</si>
  <si>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</si>
  <si>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</si>
  <si>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</si>
  <si>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</si>
  <si>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</si>
  <si>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</si>
  <si>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</si>
  <si>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</si>
  <si>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</si>
  <si>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</si>
  <si>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</si>
  <si>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</si>
  <si>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</si>
  <si>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</si>
  <si>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</si>
  <si>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</si>
  <si>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</si>
  <si>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</si>
  <si>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</si>
  <si>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</si>
  <si>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</si>
  <si>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</si>
  <si>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</si>
  <si>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</si>
  <si>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</si>
  <si>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</si>
  <si>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</si>
  <si>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</si>
  <si>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</si>
  <si>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</si>
  <si>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</si>
  <si>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</si>
  <si>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</si>
  <si>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</si>
  <si>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</si>
  <si>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</si>
  <si>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</si>
  <si>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</si>
  <si>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</si>
  <si>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</si>
  <si>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</si>
  <si>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</si>
  <si>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</si>
  <si>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</si>
  <si>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</si>
  <si>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</si>
  <si>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</si>
  <si>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</si>
  <si>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</si>
  <si>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</si>
  <si>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</si>
  <si>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</si>
  <si>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</si>
  <si>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</si>
  <si>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</si>
  <si>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</si>
  <si>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</si>
  <si>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</si>
  <si>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</si>
  <si>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</si>
  <si>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</si>
  <si>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</si>
  <si>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</si>
  <si>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</si>
  <si>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</si>
  <si>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</si>
  <si>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</si>
  <si>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</si>
  <si>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</si>
  <si>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</si>
  <si>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</si>
  <si>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</si>
  <si>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</si>
  <si>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</si>
  <si>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</si>
  <si>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</si>
  <si>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</si>
  <si>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</si>
  <si>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</si>
  <si>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</si>
  <si>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</si>
  <si>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</si>
  <si>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</si>
  <si>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</si>
  <si>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</si>
  <si>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</si>
  <si>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</si>
  <si>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</si>
  <si>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</si>
  <si>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</si>
  <si>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</si>
  <si>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</si>
  <si>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</si>
  <si>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</si>
  <si>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</si>
  <si>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</si>
  <si>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</si>
  <si>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</si>
  <si>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</si>
  <si>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</si>
  <si>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</si>
  <si>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</si>
  <si>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</si>
  <si>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</si>
  <si>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</si>
  <si>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</si>
  <si>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</si>
  <si>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</si>
  <si>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</si>
  <si>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</si>
  <si>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</si>
  <si>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</si>
  <si>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</si>
  <si>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</si>
  <si>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</si>
  <si>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</si>
  <si>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</si>
  <si>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</si>
  <si>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</si>
  <si>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</si>
  <si>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</si>
  <si>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</si>
  <si>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</si>
  <si>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</si>
  <si>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</si>
  <si>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</si>
  <si>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</si>
  <si>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</si>
  <si>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</si>
  <si>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</si>
  <si>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</si>
  <si>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</si>
  <si>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</si>
  <si>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</si>
  <si>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</si>
  <si>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</si>
  <si>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</si>
  <si>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</si>
  <si>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</si>
  <si>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</si>
  <si>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</si>
  <si>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</si>
  <si>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</si>
  <si>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</si>
  <si>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</si>
  <si>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</si>
  <si>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</si>
  <si>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</si>
  <si>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</si>
  <si>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</si>
  <si>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</si>
  <si>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</si>
  <si>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</si>
  <si>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</si>
  <si>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</si>
  <si>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</si>
  <si>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</si>
  <si>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</si>
  <si>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</si>
  <si>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</si>
  <si>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</si>
  <si>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</si>
  <si>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</si>
  <si>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</si>
  <si>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</si>
  <si>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</si>
  <si>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</si>
  <si>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</si>
  <si>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</si>
  <si>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</si>
  <si>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</si>
  <si>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</si>
  <si>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</si>
  <si>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</si>
  <si>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</si>
  <si>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</si>
  <si>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</si>
  <si>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</si>
  <si>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</si>
  <si>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</si>
  <si>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</si>
  <si>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</si>
  <si>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</si>
  <si>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</si>
  <si>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</si>
  <si>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</si>
  <si>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</si>
  <si>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</si>
  <si>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</si>
  <si>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</si>
  <si>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</si>
  <si>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</si>
  <si>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</si>
  <si>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</si>
  <si>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</si>
  <si>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</si>
  <si>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</si>
  <si>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</si>
  <si>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</si>
  <si>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</si>
  <si>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</si>
  <si>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</si>
  <si>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</si>
  <si>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</si>
  <si>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</si>
  <si>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</si>
  <si>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</si>
  <si>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</si>
  <si>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</si>
  <si>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</si>
  <si>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</si>
  <si>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</si>
  <si>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</si>
  <si>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</si>
  <si>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</si>
  <si>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</si>
  <si>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</si>
  <si>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</si>
  <si>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</si>
  <si>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</si>
  <si>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</si>
  <si>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</si>
  <si>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</si>
  <si>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</si>
  <si>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</si>
  <si>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</si>
  <si>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</si>
  <si>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</si>
  <si>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</si>
  <si>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</si>
  <si>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</si>
  <si>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</si>
  <si>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</si>
  <si>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</si>
  <si>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</si>
  <si>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</si>
  <si>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</si>
  <si>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</si>
  <si>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</si>
  <si>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</si>
  <si>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</si>
  <si>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</si>
  <si>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</si>
  <si>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</si>
  <si>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</si>
  <si>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</si>
  <si>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</si>
  <si>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</si>
  <si>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</si>
  <si>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</si>
  <si>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</si>
  <si>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</si>
  <si>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</si>
  <si>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</si>
  <si>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</si>
  <si>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</si>
  <si>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</si>
  <si>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</si>
  <si>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</si>
  <si>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</si>
  <si>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</si>
  <si>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</si>
  <si>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</si>
  <si>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</si>
  <si>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</si>
  <si>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</si>
  <si>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</si>
  <si>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</si>
  <si>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</si>
  <si>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</si>
  <si>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</si>
  <si>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</si>
  <si>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</si>
  <si>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</si>
  <si>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</si>
  <si>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</si>
  <si>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</si>
  <si>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</si>
  <si>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</si>
  <si>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</si>
  <si>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</si>
  <si>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</si>
  <si>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</si>
  <si>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</si>
  <si>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</si>
  <si>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</si>
  <si>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</si>
  <si>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</si>
  <si>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</si>
  <si>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</si>
  <si>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</si>
  <si>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</si>
  <si>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</si>
  <si>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</si>
  <si>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</si>
  <si>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</si>
  <si>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</si>
  <si>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</si>
  <si>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</si>
  <si>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</si>
  <si>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</si>
  <si>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</si>
  <si>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</si>
  <si>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</si>
  <si>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</si>
  <si>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</si>
  <si>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</si>
  <si>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</si>
  <si>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</si>
  <si>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</si>
  <si>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</si>
  <si>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</si>
  <si>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</si>
  <si>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</si>
  <si>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</si>
  <si>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</si>
  <si>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</si>
  <si>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</si>
  <si>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</si>
  <si>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</si>
  <si>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</si>
  <si>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</si>
  <si>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</si>
  <si>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</si>
  <si>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</si>
  <si>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</si>
  <si>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</si>
  <si>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</si>
  <si>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</si>
  <si>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</si>
  <si>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</si>
  <si>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</si>
  <si>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</si>
  <si>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</si>
  <si>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</si>
  <si>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</si>
  <si>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</si>
  <si>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</si>
  <si>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</si>
  <si>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</si>
  <si>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</si>
  <si>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</si>
  <si>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</si>
  <si>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</si>
  <si>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</si>
  <si>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</si>
  <si>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</si>
  <si>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</si>
  <si>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</si>
  <si>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</si>
  <si>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</si>
  <si>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</si>
  <si>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</si>
  <si>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</si>
  <si>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</si>
  <si>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</si>
  <si>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</si>
  <si>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</si>
  <si>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</si>
  <si>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</si>
  <si>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</si>
  <si>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</si>
  <si>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</si>
  <si>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</si>
  <si>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</si>
  <si>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</si>
  <si>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</si>
  <si>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</si>
  <si>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</si>
  <si>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</si>
  <si>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</si>
  <si>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</si>
  <si>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</si>
  <si>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</si>
  <si>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</si>
  <si>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</si>
  <si>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</si>
  <si>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</si>
  <si>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</si>
  <si>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</si>
  <si>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</si>
  <si>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</si>
  <si>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</si>
  <si>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</si>
  <si>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</si>
  <si>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</si>
  <si>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</si>
  <si>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</si>
  <si>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</si>
  <si>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</si>
  <si>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</si>
  <si>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</si>
  <si>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</si>
  <si>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</si>
  <si>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</si>
  <si>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</si>
  <si>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</si>
  <si>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</si>
  <si>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</si>
  <si>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</si>
  <si>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</si>
  <si>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</si>
  <si>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</si>
  <si>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</si>
  <si>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</si>
  <si>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</si>
  <si>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</si>
  <si>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</si>
  <si>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</si>
  <si>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</si>
  <si>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</si>
  <si>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</si>
  <si>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</si>
  <si>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</si>
  <si>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</si>
  <si>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</si>
  <si>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</si>
  <si>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</si>
  <si>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</si>
  <si>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</si>
  <si>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</si>
  <si>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</si>
  <si>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</si>
  <si>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</si>
  <si>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</si>
  <si>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</si>
  <si>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</si>
  <si>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</si>
  <si>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</si>
  <si>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</si>
  <si>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</si>
  <si>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</si>
  <si>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</si>
  <si>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</si>
  <si>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</si>
  <si>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</si>
  <si>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</si>
  <si>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</si>
  <si>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</si>
  <si>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</si>
  <si>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</si>
  <si>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</si>
  <si>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</si>
  <si>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</si>
  <si>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</si>
  <si>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</si>
  <si>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</si>
  <si>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</si>
  <si>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</si>
  <si>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</si>
  <si>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</si>
  <si>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</si>
  <si>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</si>
  <si>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</si>
  <si>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</si>
  <si>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</si>
  <si>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</si>
  <si>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</si>
  <si>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</si>
  <si>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</si>
  <si>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</si>
  <si>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</si>
  <si>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</si>
  <si>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</si>
  <si>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</si>
  <si>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</si>
  <si>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</si>
  <si>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</si>
  <si>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</si>
  <si>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</si>
  <si>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</si>
  <si>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</si>
  <si>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</si>
  <si>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</si>
  <si>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</si>
  <si>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</si>
  <si>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</si>
  <si>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</si>
  <si>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</si>
  <si>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</si>
  <si>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</si>
  <si>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</si>
  <si>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</si>
  <si>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</si>
  <si>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</si>
  <si>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</si>
  <si>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</si>
  <si>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</si>
  <si>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</si>
  <si>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</si>
  <si>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</si>
  <si>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</si>
  <si>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</si>
  <si>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</si>
  <si>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</si>
  <si>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</si>
  <si>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</si>
  <si>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</si>
  <si>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</si>
  <si>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</si>
  <si>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</si>
  <si>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</si>
  <si>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</si>
  <si>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</si>
  <si>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</si>
  <si>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</si>
  <si>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</si>
  <si>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</si>
  <si>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</si>
  <si>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</si>
  <si>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</si>
  <si>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</si>
  <si>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</si>
  <si>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</si>
  <si>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</si>
  <si>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</si>
  <si>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</si>
  <si>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</si>
  <si>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</si>
  <si>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</si>
  <si>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</si>
  <si>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</si>
  <si>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</si>
  <si>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</si>
  <si>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</si>
  <si>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</si>
  <si>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</si>
  <si>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</si>
  <si>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</si>
  <si>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</si>
  <si>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</si>
  <si>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</si>
  <si>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</si>
  <si>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</si>
  <si>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</si>
  <si>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</si>
  <si>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</si>
  <si>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</si>
  <si>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</si>
  <si>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</si>
  <si>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</si>
  <si>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</si>
  <si>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</si>
  <si>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</si>
  <si>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</si>
  <si>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</si>
  <si>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</si>
  <si>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</si>
  <si>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</si>
  <si>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</si>
  <si>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</si>
  <si>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</si>
  <si>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</si>
  <si>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</si>
  <si>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</si>
  <si>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</si>
  <si>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</si>
  <si>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</si>
  <si>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</si>
  <si>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</si>
  <si>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</si>
  <si>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</si>
  <si>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</si>
  <si>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</si>
  <si>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</si>
  <si>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</si>
  <si>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</si>
  <si>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</si>
  <si>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</si>
  <si>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</si>
  <si>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</si>
  <si>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</si>
  <si>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</si>
  <si>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</si>
  <si>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</si>
  <si>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</si>
  <si>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</si>
  <si>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</si>
  <si>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</si>
  <si>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</si>
  <si>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</si>
  <si>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</si>
  <si>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</si>
  <si>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</si>
  <si>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</si>
  <si>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</si>
  <si>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</si>
  <si>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</si>
  <si>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</si>
  <si>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</si>
  <si>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</si>
  <si>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</si>
  <si>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</si>
  <si>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</si>
  <si>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</si>
  <si>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</si>
  <si>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</si>
  <si>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</si>
  <si>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</si>
  <si>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</si>
  <si>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</si>
  <si>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</si>
  <si>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</si>
  <si>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</si>
  <si>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</si>
  <si>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</si>
  <si>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</si>
  <si>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</si>
  <si>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</si>
  <si>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</si>
  <si>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</si>
  <si>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</si>
  <si>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</si>
  <si>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</si>
  <si>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</si>
  <si>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</si>
  <si>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</si>
  <si>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</si>
  <si>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</si>
  <si>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</si>
  <si>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</si>
  <si>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</si>
  <si>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</si>
  <si>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</si>
  <si>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</si>
  <si>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</si>
  <si>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</si>
  <si>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</si>
  <si>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</si>
  <si>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</si>
  <si>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</si>
  <si>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</si>
  <si>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</si>
  <si>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</si>
  <si>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</si>
  <si>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</si>
  <si>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</si>
  <si>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</si>
  <si>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</si>
  <si>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</si>
  <si>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</si>
  <si>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</si>
  <si>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</si>
  <si>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</si>
  <si>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</si>
  <si>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</si>
  <si>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</si>
  <si>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</si>
  <si>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</si>
  <si>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</si>
  <si>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</si>
  <si>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</si>
  <si>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</si>
  <si>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</si>
  <si>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</si>
  <si>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</si>
  <si>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</si>
  <si>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</si>
  <si>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</si>
  <si>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</si>
  <si>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</si>
  <si>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</si>
  <si>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</si>
  <si>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</si>
  <si>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</si>
  <si>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</si>
  <si>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</si>
  <si>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</si>
  <si>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</si>
  <si>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</si>
  <si>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</si>
  <si>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</si>
  <si>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</si>
  <si>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</si>
  <si>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</si>
  <si>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</si>
  <si>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</si>
  <si>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</si>
  <si>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</si>
  <si>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</si>
  <si>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</si>
  <si>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</si>
  <si>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</si>
  <si>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</si>
  <si>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</si>
  <si>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</si>
  <si>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</si>
  <si>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</si>
  <si>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</si>
  <si>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</si>
  <si>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</si>
  <si>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</si>
  <si>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</si>
  <si>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</si>
  <si>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</si>
  <si>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</si>
  <si>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</si>
  <si>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</si>
  <si>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</si>
  <si>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</si>
  <si>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</si>
  <si>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</si>
  <si>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</si>
  <si>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</si>
  <si>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</si>
  <si>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</si>
  <si>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</si>
  <si>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</si>
  <si>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</si>
  <si>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</si>
  <si>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</si>
  <si>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</si>
  <si>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</si>
  <si>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</si>
  <si>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</si>
  <si>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</si>
  <si>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</si>
  <si>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</si>
  <si>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</si>
  <si>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</si>
  <si>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</si>
  <si>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</si>
  <si>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</si>
  <si>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</si>
  <si>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</si>
  <si>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</si>
  <si>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</si>
  <si>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</si>
  <si>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</si>
  <si>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</si>
  <si>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</si>
  <si>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</si>
  <si>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</si>
  <si>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</si>
  <si>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</si>
  <si>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</si>
  <si>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</si>
  <si>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</si>
  <si>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</si>
  <si>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</si>
  <si>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</si>
  <si>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</si>
  <si>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</si>
  <si>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</si>
  <si>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</si>
  <si>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</si>
  <si>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</si>
  <si>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</si>
  <si>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</si>
  <si>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</si>
  <si>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</si>
  <si>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</si>
  <si>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</si>
  <si>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</si>
  <si>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</si>
  <si>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</si>
  <si>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</si>
  <si>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</si>
  <si>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</si>
  <si>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</si>
  <si>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</si>
  <si>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</si>
  <si>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</si>
  <si>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</si>
  <si>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</si>
  <si>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</si>
  <si>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</si>
  <si>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</si>
  <si>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</si>
  <si>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</si>
  <si>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</si>
  <si>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</si>
  <si>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</si>
  <si>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</si>
  <si>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</si>
  <si>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</si>
  <si>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</si>
  <si>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</si>
  <si>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</si>
  <si>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</si>
  <si>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</si>
  <si>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</si>
  <si>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</si>
  <si>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</si>
  <si>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</si>
  <si>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</si>
  <si>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</si>
  <si>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</si>
  <si>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</si>
  <si>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</si>
  <si>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</si>
  <si>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</si>
  <si>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</si>
  <si>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</si>
  <si>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</si>
  <si>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</si>
  <si>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</si>
  <si>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</si>
  <si>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</si>
  <si>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</si>
  <si>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</si>
  <si>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</si>
  <si>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</si>
  <si>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</si>
  <si>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</si>
  <si>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</si>
  <si>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</si>
  <si>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</si>
  <si>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</si>
  <si>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</si>
  <si>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</si>
  <si>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</si>
  <si>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</si>
  <si>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</si>
  <si>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</si>
  <si>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</si>
  <si>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</si>
  <si>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</si>
  <si>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</si>
  <si>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</si>
  <si>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</si>
  <si>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</si>
  <si>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</si>
  <si>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</si>
  <si>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</si>
  <si>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</si>
  <si>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</si>
  <si>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</si>
  <si>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</si>
  <si>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</si>
  <si>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</si>
  <si>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</si>
  <si>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</si>
  <si>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</si>
  <si>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</si>
  <si>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</si>
  <si>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</si>
  <si>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</si>
  <si>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</si>
  <si>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</si>
  <si>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</si>
  <si>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</si>
  <si>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</si>
  <si>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</si>
  <si>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</si>
  <si>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</si>
  <si>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</si>
  <si>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</si>
  <si>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</si>
  <si>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</si>
  <si>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</si>
  <si>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</si>
  <si>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</si>
  <si>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</si>
  <si>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</si>
  <si>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</si>
  <si>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</si>
  <si>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</si>
  <si>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</si>
  <si>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</si>
  <si>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</si>
  <si>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</si>
  <si>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</si>
  <si>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</si>
  <si>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</si>
  <si>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</si>
  <si>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</si>
  <si>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</si>
  <si>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</si>
  <si>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</si>
  <si>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</si>
  <si>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</si>
  <si>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</si>
  <si>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</si>
  <si>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</si>
  <si>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</si>
  <si>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</si>
  <si>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</si>
  <si>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</si>
  <si>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</si>
  <si>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</si>
  <si>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</si>
  <si>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</si>
  <si>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</si>
  <si>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</si>
  <si>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</si>
  <si>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</si>
  <si>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</si>
  <si>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</si>
  <si>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</si>
  <si>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</si>
  <si>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</si>
  <si>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</si>
  <si>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</si>
  <si>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</si>
  <si>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</si>
  <si>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</si>
  <si>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</si>
  <si>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</si>
  <si>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</si>
  <si>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</si>
  <si>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</si>
  <si>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</si>
  <si>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</si>
  <si>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</si>
  <si>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</si>
  <si>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</si>
  <si>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</si>
  <si>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</si>
  <si>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</si>
  <si>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</si>
  <si>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</si>
  <si>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</si>
  <si>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</si>
  <si>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</si>
  <si>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</si>
  <si>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</si>
  <si>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</si>
  <si>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</si>
  <si>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</si>
  <si>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</si>
  <si>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</si>
  <si>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</si>
  <si>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</si>
  <si>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</si>
  <si>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</si>
  <si>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</si>
  <si>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</si>
  <si>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</si>
  <si>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</si>
  <si>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</si>
  <si>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</si>
  <si>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</si>
  <si>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</si>
  <si>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</si>
  <si>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</si>
  <si>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</si>
  <si>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</si>
  <si>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</si>
  <si>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</si>
  <si>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</si>
  <si>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</si>
  <si>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</si>
  <si>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</si>
  <si>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</si>
  <si>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</si>
  <si>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</si>
  <si>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</si>
  <si>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</si>
  <si>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</si>
  <si>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</si>
  <si>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</si>
  <si>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</si>
  <si>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</si>
  <si>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</si>
  <si>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</si>
  <si>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</si>
  <si>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</si>
  <si>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</si>
  <si>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</si>
  <si>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</si>
  <si>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</si>
  <si>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</si>
  <si>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</si>
  <si>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</si>
  <si>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</si>
  <si>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</si>
  <si>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</si>
  <si>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</si>
  <si>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</si>
  <si>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</si>
  <si>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</si>
  <si>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</si>
  <si>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</si>
  <si>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</si>
  <si>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</si>
  <si>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</si>
  <si>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</si>
  <si>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</si>
  <si>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</si>
  <si>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</si>
  <si>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</si>
  <si>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</si>
  <si>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</si>
  <si>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</si>
  <si>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</si>
  <si>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</si>
  <si>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</si>
  <si>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</si>
  <si>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</si>
  <si>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</si>
  <si>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</si>
  <si>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</si>
  <si>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</si>
  <si>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</si>
  <si>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</si>
  <si>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</si>
  <si>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</si>
  <si>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</si>
  <si>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</si>
  <si>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</si>
  <si>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</si>
  <si>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</si>
  <si>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</si>
  <si>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</si>
  <si>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</si>
  <si>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</si>
  <si>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</si>
  <si>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</si>
  <si>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</si>
  <si>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</si>
  <si>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</si>
  <si>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</si>
  <si>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</si>
  <si>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</si>
  <si>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</si>
  <si>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</si>
  <si>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</si>
  <si>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</si>
  <si>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</si>
  <si>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</si>
  <si>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</si>
  <si>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</si>
  <si>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</si>
  <si>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</si>
  <si>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</si>
  <si>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</si>
  <si>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</si>
  <si>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</si>
  <si>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</si>
  <si>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</si>
  <si>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</si>
  <si>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</si>
  <si>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</si>
  <si>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</si>
  <si>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</si>
  <si>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</si>
  <si>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</si>
  <si>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</si>
  <si>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</si>
  <si>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</si>
  <si>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</si>
  <si>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</si>
  <si>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</si>
  <si>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</si>
  <si>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</si>
  <si>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</si>
  <si>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</si>
  <si>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</si>
  <si>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</si>
  <si>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</si>
  <si>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</si>
  <si>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</si>
  <si>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</si>
  <si>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</si>
  <si>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</si>
  <si>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</si>
  <si>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</si>
  <si>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</si>
  <si>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</si>
  <si>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</si>
  <si>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</si>
  <si>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</si>
  <si>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</si>
  <si>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</si>
  <si>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</si>
  <si>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</si>
  <si>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</si>
  <si>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</si>
  <si>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</si>
  <si>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</si>
  <si>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</si>
  <si>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</si>
  <si>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</si>
  <si>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</si>
  <si>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</si>
  <si>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</si>
  <si>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</si>
  <si>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</si>
  <si>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</si>
  <si>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</si>
  <si>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</si>
  <si>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</si>
  <si>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</si>
  <si>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</si>
  <si>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</si>
  <si>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</si>
  <si>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</si>
  <si>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</si>
  <si>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</si>
  <si>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</si>
  <si>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</si>
  <si>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</si>
  <si>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</si>
  <si>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</si>
  <si>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</si>
  <si>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</si>
  <si>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</si>
  <si>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</si>
  <si>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</si>
  <si>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</si>
  <si>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</si>
  <si>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</si>
  <si>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</si>
  <si>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</si>
  <si>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</si>
  <si>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</si>
  <si>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</si>
  <si>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</si>
  <si>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</si>
  <si>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</si>
  <si>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</si>
  <si>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</si>
  <si>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</si>
  <si>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</si>
  <si>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</si>
  <si>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</si>
  <si>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</si>
  <si>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</si>
  <si>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</si>
  <si>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</si>
  <si>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</si>
  <si>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</si>
  <si>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</si>
  <si>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</si>
  <si>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</si>
  <si>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</si>
  <si>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</si>
  <si>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</si>
  <si>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</si>
  <si>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</si>
  <si>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</si>
  <si>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</si>
  <si>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</si>
  <si>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</si>
  <si>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</si>
  <si>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</si>
  <si>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</si>
  <si>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</si>
  <si>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</si>
  <si>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</si>
  <si>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</si>
  <si>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</si>
  <si>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</si>
  <si>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</si>
  <si>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</si>
  <si>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</si>
  <si>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</si>
  <si>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</si>
  <si>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</si>
  <si>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</si>
  <si>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</si>
  <si>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</si>
  <si>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</si>
  <si>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</si>
  <si>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</si>
  <si>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</si>
  <si>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</si>
  <si>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</si>
  <si>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</si>
  <si>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</si>
  <si>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</si>
  <si>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</si>
  <si>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</si>
  <si>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</si>
  <si>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</si>
  <si>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</si>
  <si>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</si>
  <si>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</si>
  <si>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</si>
  <si>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</si>
  <si>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</si>
  <si>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</si>
  <si>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</si>
  <si>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</si>
  <si>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</si>
  <si>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</si>
  <si>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</si>
  <si>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</si>
  <si>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</si>
  <si>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</si>
  <si>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</si>
  <si>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</si>
  <si>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</si>
  <si>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</si>
  <si>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</si>
  <si>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</si>
  <si>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</si>
  <si>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</si>
  <si>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</si>
  <si>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</si>
  <si>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</si>
  <si>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</si>
  <si>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</si>
  <si>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</si>
  <si>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</si>
  <si>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</si>
  <si>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</si>
  <si>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</si>
  <si>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</si>
  <si>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</si>
  <si>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</si>
  <si>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</si>
  <si>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</si>
  <si>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</si>
  <si>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</si>
  <si>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</si>
  <si>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</si>
  <si>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</si>
  <si>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</si>
  <si>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</si>
  <si>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</si>
  <si>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</si>
  <si>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</si>
  <si>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</si>
  <si>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</si>
  <si>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</si>
  <si>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</si>
  <si>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</si>
  <si>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</si>
  <si>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</si>
  <si>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</si>
  <si>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</si>
  <si>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</si>
  <si>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</si>
  <si>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</si>
  <si>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</si>
  <si>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</si>
  <si>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</si>
  <si>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</si>
  <si>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</si>
  <si>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</si>
  <si>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</si>
  <si>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</si>
  <si>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</si>
  <si>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</si>
  <si>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</si>
  <si>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</si>
  <si>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</si>
  <si>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</si>
  <si>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</si>
  <si>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</si>
  <si>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</si>
  <si>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</si>
  <si>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</si>
  <si>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</si>
  <si>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</si>
  <si>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</si>
  <si>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</si>
  <si>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</si>
  <si>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</si>
  <si>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</si>
  <si>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</si>
  <si>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</si>
  <si>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</si>
  <si>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</si>
  <si>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</si>
  <si>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</si>
  <si>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</si>
  <si>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</si>
  <si>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</si>
  <si>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</si>
  <si>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</si>
  <si>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</si>
  <si>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</si>
  <si>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</si>
  <si>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</si>
  <si>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</si>
  <si>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</si>
  <si>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</si>
  <si>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</si>
  <si>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</si>
  <si>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</si>
  <si>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</si>
  <si>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</si>
  <si>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</si>
  <si>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</si>
  <si>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</si>
  <si>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</si>
  <si>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</si>
  <si>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</si>
  <si>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</si>
  <si>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</si>
  <si>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</si>
  <si>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</si>
  <si>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</si>
  <si>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</si>
  <si>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</si>
  <si>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</si>
  <si>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</si>
  <si>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</si>
  <si>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</si>
  <si>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</si>
  <si>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</si>
  <si>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</si>
  <si>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</si>
  <si>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</si>
  <si>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</si>
  <si>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</si>
  <si>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</si>
  <si>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</si>
  <si>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</si>
  <si>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</si>
  <si>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</si>
  <si>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</si>
  <si>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</si>
  <si>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</si>
  <si>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</si>
  <si>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</si>
  <si>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</si>
  <si>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</si>
  <si>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</si>
  <si>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</si>
  <si>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</si>
  <si>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</si>
  <si>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</si>
  <si>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</si>
  <si>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</si>
  <si>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</si>
  <si>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</si>
  <si>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</si>
  <si>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</si>
  <si>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</si>
  <si>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</si>
  <si>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</si>
  <si>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</si>
  <si>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</si>
  <si>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</si>
  <si>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</si>
  <si>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</si>
  <si>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</si>
  <si>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</si>
  <si>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</si>
  <si>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</si>
  <si>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</si>
  <si>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</si>
  <si>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</si>
  <si>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</si>
  <si>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</si>
  <si>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</si>
  <si>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</si>
  <si>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</si>
  <si>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</si>
  <si>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</si>
  <si>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</si>
  <si>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</si>
  <si>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</si>
  <si>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</si>
  <si>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</si>
  <si>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</si>
  <si>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</si>
  <si>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</si>
  <si>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</si>
  <si>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</si>
  <si>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</si>
  <si>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</si>
  <si>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</si>
  <si>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</si>
  <si>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</si>
  <si>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</si>
  <si>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</si>
  <si>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</si>
  <si>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</si>
  <si>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</si>
  <si>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</si>
  <si>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</si>
  <si>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</si>
  <si>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</si>
  <si>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</si>
  <si>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</si>
  <si>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</si>
  <si>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</si>
  <si>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</si>
  <si>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</si>
  <si>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</si>
  <si>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</si>
  <si>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</si>
  <si>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</si>
  <si>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</si>
  <si>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</si>
  <si>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</si>
  <si>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</si>
  <si>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</si>
  <si>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</si>
  <si>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</si>
  <si>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</si>
  <si>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</si>
  <si>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</si>
  <si>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</si>
  <si>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</si>
  <si>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</si>
  <si>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</si>
  <si>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</si>
  <si>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</si>
  <si>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</si>
  <si>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</si>
  <si>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</si>
  <si>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</si>
  <si>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</si>
  <si>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</si>
  <si>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</si>
  <si>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</si>
  <si>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</si>
  <si>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</si>
  <si>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</si>
  <si>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</si>
  <si>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</si>
  <si>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</si>
  <si>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</si>
  <si>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</si>
  <si>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</si>
  <si>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</si>
  <si>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</si>
  <si>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</si>
  <si>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</si>
  <si>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</si>
  <si>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</si>
  <si>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</si>
  <si>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</si>
  <si>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</si>
  <si>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</si>
  <si>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</si>
  <si>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</si>
  <si>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</si>
  <si>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</si>
  <si>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</si>
  <si>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</si>
  <si>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</si>
  <si>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</si>
  <si>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</si>
  <si>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</si>
  <si>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</si>
  <si>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</si>
  <si>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</si>
  <si>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</si>
  <si>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</si>
  <si>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</si>
  <si>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</si>
  <si>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</si>
  <si>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</si>
  <si>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</si>
  <si>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</si>
  <si>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</si>
  <si>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</si>
  <si>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</si>
  <si>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</si>
  <si>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</si>
  <si>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</si>
  <si>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</si>
  <si>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</si>
  <si>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</si>
  <si>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</si>
  <si>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</si>
  <si>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</si>
  <si>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</si>
  <si>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</si>
  <si>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</si>
  <si>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</si>
  <si>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</si>
  <si>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</si>
  <si>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</si>
  <si>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</si>
  <si>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</si>
  <si>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</si>
  <si>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</si>
  <si>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</si>
  <si>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</si>
  <si>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</si>
  <si>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</si>
  <si>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</si>
  <si>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</si>
  <si>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</si>
  <si>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</si>
  <si>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</si>
  <si>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</si>
  <si>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</si>
  <si>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</si>
  <si>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</si>
  <si>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</si>
  <si>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</si>
  <si>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</si>
  <si>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</si>
  <si>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</si>
  <si>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</si>
  <si>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</si>
  <si>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</si>
  <si>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</si>
  <si>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</si>
  <si>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</si>
  <si>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</si>
  <si>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</si>
  <si>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</si>
  <si>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</si>
  <si>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</si>
  <si>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</si>
  <si>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</si>
  <si>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</si>
  <si>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</si>
  <si>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</si>
  <si>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</si>
  <si>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</si>
  <si>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</si>
  <si>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</si>
  <si>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</si>
  <si>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</si>
  <si>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</si>
  <si>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</si>
  <si>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</si>
  <si>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</si>
  <si>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</si>
  <si>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</si>
  <si>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</si>
  <si>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</si>
  <si>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</si>
  <si>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</si>
  <si>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</si>
  <si>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</si>
  <si>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</si>
  <si>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</si>
  <si>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</si>
  <si>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</si>
  <si>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</si>
  <si>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</si>
  <si>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</si>
  <si>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</si>
  <si>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</si>
  <si>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</si>
  <si>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</si>
  <si>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</si>
  <si>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</si>
  <si>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</si>
  <si>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</si>
  <si>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</si>
  <si>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</si>
  <si>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</si>
  <si>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</si>
  <si>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</si>
  <si>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</si>
  <si>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</si>
  <si>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</si>
  <si>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</si>
  <si>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</si>
  <si>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</si>
  <si>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</si>
  <si>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</si>
  <si>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</si>
  <si>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</si>
  <si>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</si>
  <si>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</si>
  <si>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</si>
  <si>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</si>
  <si>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</si>
  <si>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</si>
  <si>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</si>
  <si>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</si>
  <si>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</si>
  <si>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</si>
  <si>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</si>
  <si>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</si>
  <si>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</si>
  <si>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</si>
  <si>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</si>
  <si>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</si>
  <si>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</si>
  <si>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</si>
  <si>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</si>
  <si>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</si>
  <si>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</si>
  <si>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</si>
  <si>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</si>
  <si>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</si>
  <si>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</si>
  <si>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</si>
  <si>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</si>
  <si>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</si>
  <si>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</si>
  <si>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</si>
  <si>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</si>
  <si>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</si>
  <si>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</si>
  <si>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</si>
  <si>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</si>
  <si>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</si>
  <si>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</si>
  <si>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</si>
  <si>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</si>
  <si>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</si>
  <si>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</si>
  <si>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</si>
  <si>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</si>
  <si>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</si>
  <si>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</si>
  <si>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</si>
  <si>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</si>
  <si>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</si>
  <si>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</si>
  <si>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</si>
  <si>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</si>
  <si>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</si>
  <si>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</si>
  <si>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</si>
  <si>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</si>
  <si>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</si>
  <si>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</si>
  <si>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</si>
  <si>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</si>
  <si>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</si>
  <si>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</si>
  <si>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</si>
  <si>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</si>
  <si>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</si>
  <si>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</si>
  <si>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</si>
  <si>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</si>
  <si>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</si>
  <si>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</si>
  <si>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</si>
  <si>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</si>
  <si>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</si>
  <si>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</si>
  <si>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</si>
  <si>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</si>
  <si>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</si>
  <si>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</si>
  <si>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</si>
  <si>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</si>
  <si>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</si>
  <si>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</si>
  <si>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</si>
  <si>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</si>
  <si>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</si>
  <si>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</si>
  <si>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</si>
  <si>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</si>
  <si>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</si>
  <si>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</si>
  <si>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</si>
  <si>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</si>
  <si>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</si>
  <si>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</si>
  <si>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</si>
  <si>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</si>
  <si>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</si>
  <si>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</si>
  <si>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</si>
  <si>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</si>
  <si>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</si>
  <si>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</si>
  <si>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</si>
  <si>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</si>
  <si>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</si>
  <si>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</si>
  <si>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</si>
  <si>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</si>
  <si>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</si>
  <si>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</si>
  <si>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</si>
  <si>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</si>
  <si>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</si>
  <si>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</si>
  <si>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</si>
  <si>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</si>
  <si>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</si>
  <si>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</si>
  <si>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</si>
  <si>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</si>
  <si>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</si>
  <si>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</si>
  <si>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</si>
  <si>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</si>
  <si>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</si>
  <si>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</si>
  <si>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</si>
  <si>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</si>
  <si>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</si>
  <si>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</si>
  <si>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</si>
  <si>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</si>
  <si>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</si>
  <si>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</si>
  <si>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</si>
  <si>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</si>
  <si>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</si>
  <si>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</si>
  <si>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</si>
  <si>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</si>
  <si>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</si>
  <si>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</si>
  <si>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</si>
  <si>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</si>
  <si>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</si>
  <si>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</si>
  <si>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</si>
  <si>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</si>
  <si>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</si>
  <si>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</si>
  <si>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</si>
  <si>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</si>
  <si>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</si>
  <si>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</si>
  <si>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</si>
  <si>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</si>
  <si>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</si>
  <si>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</si>
  <si>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</si>
  <si>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</si>
  <si>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</si>
  <si>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</si>
  <si>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</si>
  <si>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</si>
  <si>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</si>
  <si>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</si>
  <si>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</si>
  <si>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</si>
  <si>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</si>
  <si>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</si>
  <si>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</si>
  <si>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</si>
  <si>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</si>
  <si>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</si>
  <si>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</si>
  <si>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</si>
  <si>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</si>
  <si>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</si>
  <si>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</si>
  <si>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</si>
  <si>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</si>
  <si>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</si>
  <si>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</si>
  <si>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</si>
  <si>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</si>
  <si>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</si>
  <si>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</si>
  <si>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</si>
  <si>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</si>
  <si>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</si>
  <si>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</si>
  <si>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</si>
  <si>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</si>
  <si>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</si>
  <si>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</si>
  <si>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</si>
  <si>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</si>
  <si>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</si>
  <si>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</si>
  <si>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</si>
  <si>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</si>
  <si>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</si>
  <si>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</si>
  <si>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</si>
  <si>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</si>
  <si>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</si>
  <si>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</si>
  <si>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</si>
  <si>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</si>
  <si>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</si>
  <si>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</si>
  <si>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</si>
  <si>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</si>
  <si>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</si>
  <si>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</si>
  <si>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</si>
  <si>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</si>
  <si>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</si>
  <si>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</si>
  <si>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</si>
  <si>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</si>
  <si>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</si>
  <si>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</si>
  <si>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</si>
  <si>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</si>
  <si>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</si>
  <si>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</si>
  <si>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</si>
  <si>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</si>
  <si>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</si>
  <si>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</si>
  <si>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</si>
  <si>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</si>
  <si>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</si>
  <si>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</si>
  <si>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</si>
  <si>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</si>
  <si>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</si>
  <si>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</si>
  <si>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</si>
  <si>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</si>
  <si>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</si>
  <si>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</si>
  <si>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</si>
  <si>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</si>
  <si>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</si>
  <si>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</si>
  <si>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</si>
  <si>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</si>
  <si>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</si>
  <si>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</si>
  <si>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</si>
  <si>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</si>
  <si>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</si>
  <si>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</si>
  <si>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</si>
  <si>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</si>
  <si>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</si>
  <si>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</si>
  <si>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</si>
  <si>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</si>
  <si>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</si>
  <si>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</si>
  <si>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</si>
  <si>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</si>
  <si>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</si>
  <si>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</si>
  <si>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</si>
  <si>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</si>
  <si>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</si>
  <si>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</si>
  <si>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</si>
  <si>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</si>
  <si>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</si>
  <si>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</si>
  <si>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</si>
  <si>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</si>
  <si>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</si>
  <si>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</si>
  <si>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</si>
  <si>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</si>
  <si>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</si>
  <si>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</si>
  <si>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</si>
  <si>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</si>
  <si>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</si>
  <si>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</si>
  <si>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</si>
  <si>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</si>
  <si>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</si>
  <si>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</si>
  <si>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</si>
  <si>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</si>
  <si>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</si>
  <si>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</si>
  <si>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</si>
  <si>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</si>
  <si>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</si>
  <si>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</si>
  <si>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</si>
  <si>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</si>
  <si>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</si>
  <si>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</si>
  <si>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</si>
  <si>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</si>
  <si>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</si>
  <si>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</si>
  <si>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</si>
  <si>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</si>
  <si>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</si>
  <si>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</si>
  <si>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</si>
  <si>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</si>
  <si>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</si>
  <si>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</si>
  <si>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</si>
  <si>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</si>
  <si>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</si>
  <si>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</si>
  <si>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</si>
  <si>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</si>
  <si>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</si>
  <si>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</si>
  <si>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</si>
  <si>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</si>
  <si>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</si>
  <si>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</si>
  <si>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</si>
  <si>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</si>
  <si>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</si>
  <si>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</si>
  <si>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</si>
  <si>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</si>
  <si>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</si>
  <si>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</si>
  <si>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</si>
  <si>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</si>
  <si>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</si>
  <si>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</si>
  <si>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</si>
  <si>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</si>
  <si>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</si>
  <si>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</si>
  <si>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</si>
  <si>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</si>
  <si>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</si>
  <si>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</si>
  <si>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</si>
  <si>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</si>
  <si>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</si>
  <si>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</si>
  <si>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</si>
  <si>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</si>
  <si>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</si>
  <si>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</si>
  <si>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</si>
  <si>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</si>
  <si>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</si>
  <si>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</si>
  <si>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</si>
  <si>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</si>
  <si>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</si>
  <si>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</si>
  <si>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</si>
  <si>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</si>
  <si>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</si>
  <si>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</si>
  <si>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</si>
  <si>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</si>
  <si>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</si>
  <si>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</si>
  <si>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</si>
  <si>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</si>
  <si>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</si>
  <si>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</si>
  <si>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</si>
  <si>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</si>
  <si>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</si>
  <si>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</si>
  <si>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</si>
  <si>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</si>
  <si>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</si>
  <si>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</si>
  <si>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</si>
  <si>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</si>
  <si>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</si>
  <si>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</si>
  <si>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</si>
  <si>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</si>
  <si>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</si>
  <si>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</si>
  <si>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</si>
  <si>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</si>
  <si>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</si>
  <si>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</si>
  <si>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</si>
  <si>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</si>
  <si>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</si>
  <si>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</si>
  <si>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</si>
  <si>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</si>
  <si>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</si>
  <si>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</si>
  <si>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</si>
  <si>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</si>
  <si>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</si>
  <si>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</si>
  <si>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</si>
  <si>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</si>
  <si>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</si>
  <si>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</si>
  <si>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</si>
  <si>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</si>
  <si>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</si>
  <si>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</si>
  <si>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</si>
  <si>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</si>
  <si>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</si>
  <si>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</si>
  <si>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</si>
  <si>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</si>
  <si>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</si>
  <si>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</si>
  <si>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</si>
  <si>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</si>
  <si>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</si>
  <si>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</si>
  <si>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</si>
  <si>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</si>
  <si>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</si>
  <si>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</si>
  <si>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</si>
  <si>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</si>
  <si>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</si>
  <si>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</si>
  <si>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</si>
  <si>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</si>
  <si>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</si>
  <si>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</si>
  <si>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</si>
  <si>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</si>
  <si>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</si>
  <si>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</si>
  <si>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</si>
  <si>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</si>
  <si>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</si>
  <si>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</si>
  <si>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</si>
  <si>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</si>
  <si>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</si>
  <si>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</si>
  <si>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</si>
  <si>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</si>
  <si>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</si>
  <si>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</si>
  <si>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</si>
  <si>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</si>
  <si>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</si>
  <si>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</si>
  <si>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</si>
  <si>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</si>
  <si>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</si>
  <si>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</si>
  <si>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</si>
  <si>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</si>
  <si>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</si>
  <si>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</si>
  <si>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</si>
  <si>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</si>
  <si>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</si>
  <si>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</si>
  <si>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</si>
  <si>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</si>
  <si>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</si>
  <si>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</si>
  <si>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</si>
  <si>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</si>
  <si>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</si>
  <si>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</si>
  <si>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</si>
  <si>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</si>
  <si>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</si>
  <si>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</si>
  <si>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</si>
  <si>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</si>
  <si>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</si>
  <si>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</si>
  <si>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</si>
  <si>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</si>
  <si>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</si>
  <si>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</si>
  <si>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</si>
  <si>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</si>
  <si>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</si>
  <si>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</si>
  <si>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</si>
  <si>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</si>
  <si>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</si>
  <si>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</si>
  <si>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</si>
  <si>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</si>
  <si>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</si>
  <si>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</si>
  <si>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</si>
  <si>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</si>
  <si>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</si>
  <si>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</si>
  <si>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</si>
  <si>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</si>
  <si>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</si>
  <si>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</si>
  <si>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</si>
  <si>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</si>
  <si>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</si>
  <si>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</si>
  <si>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</si>
  <si>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</si>
  <si>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</si>
  <si>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</si>
  <si>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</si>
  <si>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</si>
  <si>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</si>
  <si>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</si>
  <si>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</si>
  <si>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</si>
  <si>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</si>
  <si>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</si>
  <si>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</si>
  <si>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</si>
  <si>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</si>
  <si>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</si>
  <si>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</si>
  <si>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</si>
  <si>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</si>
  <si>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</si>
  <si>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</si>
  <si>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</si>
  <si>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</si>
  <si>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</si>
  <si>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</si>
  <si>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</si>
  <si>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</si>
  <si>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</si>
  <si>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</si>
  <si>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</si>
  <si>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</si>
  <si>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</si>
  <si>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</si>
  <si>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</si>
  <si>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</si>
  <si>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</si>
  <si>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</si>
  <si>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</si>
  <si>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</si>
  <si>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</si>
  <si>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</si>
  <si>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</si>
  <si>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</si>
  <si>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</si>
  <si>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</si>
  <si>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</si>
  <si>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</si>
  <si>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</si>
  <si>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</si>
  <si>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</si>
  <si>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</si>
  <si>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</si>
  <si>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</si>
  <si>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</si>
  <si>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</si>
  <si>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</si>
  <si>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</si>
  <si>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</si>
  <si>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</si>
  <si>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</si>
  <si>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</si>
  <si>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</si>
  <si>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</si>
  <si>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</si>
  <si>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</si>
  <si>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</si>
  <si>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</si>
  <si>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</si>
  <si>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</si>
  <si>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</si>
  <si>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</si>
  <si>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</si>
  <si>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</si>
  <si>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</si>
  <si>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</si>
  <si>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</si>
  <si>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</si>
  <si>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</si>
  <si>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</si>
  <si>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</si>
  <si>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</si>
  <si>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</si>
  <si>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</si>
  <si>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</si>
  <si>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</si>
  <si>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</si>
  <si>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</si>
  <si>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</si>
  <si>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</si>
  <si>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</si>
  <si>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</si>
  <si>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</si>
  <si>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</si>
  <si>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</si>
  <si>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</si>
  <si>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</si>
  <si>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</si>
  <si>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</si>
  <si>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</si>
  <si>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</si>
  <si>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</si>
  <si>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</si>
  <si>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</si>
  <si>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</si>
  <si>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</si>
  <si>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</si>
  <si>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</si>
  <si>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</si>
  <si>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</si>
  <si>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</si>
  <si>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</si>
  <si>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</si>
  <si>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</si>
  <si>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</si>
  <si>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</si>
  <si>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</si>
  <si>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</si>
  <si>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</si>
  <si>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</si>
  <si>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</si>
  <si>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</si>
  <si>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</si>
  <si>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</si>
  <si>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</si>
  <si>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</si>
  <si>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</si>
  <si>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</si>
  <si>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</si>
  <si>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</si>
  <si>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</si>
  <si>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</si>
  <si>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</si>
  <si>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</si>
  <si>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</si>
  <si>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</si>
  <si>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</si>
  <si>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</si>
  <si>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</si>
  <si>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</si>
  <si>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</si>
  <si>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</si>
  <si>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</si>
  <si>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</si>
  <si>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</si>
  <si>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</si>
  <si>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</si>
  <si>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</si>
  <si>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</si>
  <si>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</si>
  <si>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</si>
  <si>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</si>
  <si>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</si>
  <si>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</si>
  <si>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</si>
  <si>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</si>
  <si>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</si>
  <si>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</si>
  <si>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</si>
  <si>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</si>
  <si>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</si>
  <si>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</si>
  <si>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</si>
  <si>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</si>
  <si>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</si>
  <si>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</si>
  <si>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</si>
  <si>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</si>
  <si>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</si>
  <si>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</si>
  <si>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</si>
  <si>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</si>
  <si>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</si>
  <si>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</si>
  <si>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</si>
  <si>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</si>
  <si>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</si>
  <si>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</si>
  <si>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</si>
  <si>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</si>
  <si>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</si>
  <si>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</si>
  <si>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</si>
  <si>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</si>
  <si>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</si>
  <si>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</si>
  <si>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</si>
  <si>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</si>
  <si>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</si>
  <si>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</si>
  <si>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</si>
  <si>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</si>
  <si>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</si>
  <si>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</si>
  <si>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</si>
  <si>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</si>
  <si>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</si>
  <si>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</si>
  <si>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</si>
  <si>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</si>
  <si>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</si>
  <si>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</si>
  <si>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</si>
  <si>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</si>
  <si>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</si>
  <si>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</si>
  <si>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</si>
  <si>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</si>
  <si>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</si>
  <si>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</si>
  <si>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</si>
  <si>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</si>
  <si>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</si>
  <si>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</si>
  <si>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</si>
  <si>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</si>
  <si>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</si>
  <si>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</si>
  <si>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</si>
  <si>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</si>
  <si>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</si>
  <si>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</si>
  <si>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</si>
  <si>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</si>
  <si>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</si>
  <si>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</si>
  <si>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</si>
  <si>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</si>
  <si>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</si>
  <si>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</si>
  <si>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</si>
  <si>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</si>
  <si>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</si>
  <si>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</si>
  <si>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</si>
  <si>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</si>
  <si>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</si>
  <si>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</si>
  <si>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</si>
  <si>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</si>
  <si>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</si>
  <si>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</si>
  <si>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</si>
  <si>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</si>
  <si>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</si>
  <si>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</si>
  <si>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</si>
  <si>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</si>
  <si>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</si>
  <si>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</si>
  <si>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</si>
  <si>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</si>
  <si>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</si>
  <si>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</si>
  <si>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</si>
  <si>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</si>
  <si>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</si>
  <si>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</si>
  <si>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</si>
  <si>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</si>
  <si>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</si>
  <si>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</si>
  <si>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</si>
  <si>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</si>
  <si>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</si>
  <si>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</si>
  <si>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</si>
  <si>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</si>
  <si>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</si>
  <si>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</si>
  <si>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</si>
  <si>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</si>
  <si>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</si>
  <si>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</si>
  <si>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</si>
  <si>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</si>
  <si>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</si>
  <si>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</si>
  <si>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</si>
  <si>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</si>
  <si>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</si>
  <si>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</si>
  <si>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</si>
  <si>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</si>
  <si>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</si>
  <si>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</si>
  <si>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</si>
  <si>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</si>
  <si>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</si>
  <si>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</si>
  <si>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</si>
  <si>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</si>
  <si>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</si>
  <si>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</si>
  <si>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</si>
  <si>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</si>
  <si>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</si>
  <si>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</si>
  <si>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</si>
  <si>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</si>
  <si>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</si>
  <si>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</si>
  <si>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</si>
  <si>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</si>
  <si>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</si>
  <si>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</si>
  <si>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</si>
  <si>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</si>
  <si>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</si>
  <si>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</si>
  <si>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</si>
  <si>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</si>
  <si>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</si>
  <si>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</si>
  <si>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</si>
  <si>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</si>
  <si>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</si>
  <si>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</si>
  <si>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</si>
  <si>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</si>
  <si>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</si>
  <si>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</si>
  <si>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</si>
  <si>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</si>
  <si>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</si>
  <si>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</si>
  <si>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</si>
  <si>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</si>
  <si>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</si>
  <si>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</si>
  <si>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</si>
  <si>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</si>
  <si>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</si>
  <si>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</si>
  <si>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</si>
  <si>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</si>
  <si>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</si>
  <si>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</si>
  <si>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</si>
  <si>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</si>
  <si>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</si>
  <si>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</si>
  <si>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</si>
  <si>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</si>
  <si>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</si>
  <si>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</si>
  <si>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</si>
  <si>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</si>
  <si>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</si>
  <si>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</si>
  <si>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</si>
  <si>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</si>
  <si>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</si>
  <si>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</si>
  <si>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</si>
  <si>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</si>
  <si>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</si>
  <si>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</si>
  <si>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</si>
  <si>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</si>
  <si>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</si>
  <si>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</si>
  <si>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</si>
  <si>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</si>
  <si>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</si>
  <si>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</si>
  <si>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</si>
  <si>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</si>
  <si>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</si>
  <si>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</si>
  <si>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</si>
  <si>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</si>
  <si>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</si>
  <si>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</si>
  <si>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</si>
  <si>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</si>
  <si>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</si>
  <si>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</si>
  <si>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</si>
  <si>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</si>
  <si>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</si>
  <si>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</si>
  <si>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</si>
  <si>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</si>
  <si>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</si>
  <si>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</si>
  <si>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</si>
  <si>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</si>
  <si>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</si>
  <si>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</si>
  <si>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</si>
  <si>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</si>
  <si>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</si>
  <si>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</si>
  <si>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</si>
  <si>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</si>
  <si>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</si>
  <si>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</si>
  <si>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</si>
  <si>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</si>
  <si>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</si>
  <si>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</si>
  <si>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</si>
  <si>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</si>
  <si>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</si>
  <si>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</si>
  <si>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</si>
  <si>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</si>
  <si>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</si>
  <si>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</si>
  <si>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</si>
  <si>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</si>
  <si>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</si>
  <si>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</si>
  <si>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</si>
  <si>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</si>
  <si>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</si>
  <si>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</si>
  <si>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</si>
  <si>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</si>
  <si>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</si>
  <si>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</si>
  <si>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</si>
  <si>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</si>
  <si>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</si>
  <si>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</si>
  <si>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</si>
  <si>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</si>
  <si>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</si>
  <si>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</si>
  <si>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</si>
  <si>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</si>
  <si>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</si>
  <si>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</si>
  <si>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</si>
  <si>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</si>
  <si>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</si>
  <si>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</si>
  <si>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</si>
  <si>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</si>
  <si>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</si>
  <si>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</si>
  <si>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</si>
  <si>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</si>
  <si>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</si>
  <si>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</si>
  <si>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</si>
  <si>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</si>
  <si>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</si>
  <si>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</si>
  <si>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</si>
  <si>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</si>
  <si>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</si>
  <si>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</si>
  <si>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</si>
  <si>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</si>
  <si>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</si>
  <si>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</si>
  <si>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</si>
  <si>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</si>
  <si>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</si>
  <si>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</si>
  <si>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</si>
  <si>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</si>
  <si>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</si>
  <si>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</si>
  <si>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</si>
  <si>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</si>
  <si>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</si>
  <si>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</si>
  <si>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</si>
  <si>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</si>
  <si>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</si>
  <si>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</si>
  <si>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</si>
  <si>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</si>
  <si>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</si>
  <si>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</si>
  <si>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</si>
  <si>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</si>
  <si>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</si>
  <si>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</si>
  <si>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</si>
  <si>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</si>
  <si>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</si>
  <si>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</si>
  <si>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</si>
  <si>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</si>
  <si>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</si>
  <si>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</si>
  <si>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</si>
  <si>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</si>
  <si>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</si>
  <si>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</si>
  <si>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</si>
  <si>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</si>
  <si>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</si>
  <si>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</si>
  <si>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</si>
  <si>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</si>
  <si>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</si>
  <si>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</si>
  <si>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</si>
  <si>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</si>
  <si>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</si>
  <si>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</si>
  <si>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</si>
  <si>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</si>
  <si>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</si>
  <si>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</si>
  <si>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</si>
  <si>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</si>
  <si>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</si>
  <si>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</si>
  <si>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</si>
  <si>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</si>
  <si>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</si>
  <si>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</si>
  <si>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</si>
  <si>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</si>
  <si>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</si>
  <si>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</si>
  <si>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</si>
  <si>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</si>
  <si>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</si>
  <si>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</si>
  <si>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</si>
  <si>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</si>
  <si>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</si>
  <si>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</si>
  <si>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</si>
  <si>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</si>
  <si>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</si>
  <si>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</si>
  <si>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</si>
  <si>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</si>
  <si>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</si>
  <si>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</si>
  <si>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</si>
  <si>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</si>
  <si>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</si>
  <si>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</si>
  <si>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</si>
  <si>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</si>
  <si>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</si>
  <si>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</si>
  <si>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</si>
  <si>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</si>
  <si>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</si>
  <si>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</si>
  <si>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</si>
  <si>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</si>
  <si>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</si>
  <si>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</si>
  <si>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</si>
  <si>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</si>
  <si>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</si>
  <si>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</si>
  <si>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</si>
  <si>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</si>
  <si>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</si>
  <si>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</si>
  <si>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</si>
  <si>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</si>
  <si>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</si>
  <si>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</si>
  <si>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</si>
  <si>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</si>
  <si>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</si>
  <si>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</si>
  <si>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</si>
  <si>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</si>
  <si>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</si>
  <si>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</si>
  <si>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</si>
  <si>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</si>
  <si>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</si>
  <si>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</si>
  <si>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</si>
  <si>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</si>
  <si>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</si>
  <si>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</si>
  <si>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</si>
  <si>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</si>
  <si>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</si>
  <si>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</si>
  <si>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</si>
  <si>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</si>
  <si>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</si>
  <si>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</si>
  <si>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</si>
  <si>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</si>
  <si>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</si>
  <si>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</si>
  <si>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</si>
  <si>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</si>
  <si>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</si>
  <si>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</si>
  <si>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</si>
  <si>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</si>
  <si>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</si>
  <si>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</si>
  <si>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</si>
  <si>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</si>
  <si>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</si>
  <si>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</si>
  <si>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</si>
  <si>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</si>
  <si>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</si>
  <si>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</si>
  <si>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</si>
  <si>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</si>
  <si>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</si>
  <si>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</si>
  <si>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</si>
  <si>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</si>
  <si>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</si>
  <si>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</si>
  <si>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</si>
  <si>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</si>
  <si>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</si>
  <si>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</si>
  <si>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</si>
  <si>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</si>
  <si>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</si>
  <si>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</si>
  <si>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</si>
  <si>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</si>
  <si>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</si>
  <si>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</si>
  <si>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</si>
  <si>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</si>
  <si>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</si>
  <si>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</si>
  <si>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</si>
  <si>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</si>
  <si>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</si>
  <si>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</si>
  <si>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</si>
  <si>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</si>
  <si>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</si>
  <si>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</si>
  <si>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</si>
  <si>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</si>
  <si>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</si>
  <si>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</si>
  <si>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</si>
  <si>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</si>
  <si>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</si>
  <si>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</si>
  <si>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</si>
  <si>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</si>
  <si>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</si>
  <si>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</si>
  <si>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</si>
  <si>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</si>
  <si>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</si>
  <si>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</si>
  <si>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</si>
  <si>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</si>
  <si>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</si>
  <si>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</si>
  <si>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</si>
  <si>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</si>
  <si>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</si>
  <si>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</si>
  <si>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</si>
  <si>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</si>
  <si>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</si>
  <si>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</si>
  <si>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</si>
  <si>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</si>
  <si>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</si>
  <si>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</si>
  <si>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</si>
  <si>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</si>
  <si>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</si>
  <si>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</si>
  <si>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</si>
  <si>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</si>
  <si>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</si>
  <si>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</si>
  <si>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</si>
  <si>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</si>
  <si>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</si>
  <si>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</si>
  <si>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</si>
  <si>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</si>
  <si>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</si>
  <si>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</si>
  <si>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</si>
  <si>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</si>
  <si>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</si>
  <si>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</si>
  <si>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</si>
  <si>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</si>
  <si>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</si>
  <si>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</si>
  <si>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</si>
  <si>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</si>
  <si>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</si>
  <si>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</si>
  <si>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</si>
  <si>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</si>
  <si>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</si>
  <si>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</si>
  <si>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</si>
  <si>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</si>
  <si>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</si>
  <si>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</si>
  <si>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</si>
  <si>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</si>
  <si>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</si>
  <si>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</si>
  <si>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</si>
  <si>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</si>
  <si>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</si>
  <si>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</si>
  <si>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</si>
  <si>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</si>
  <si>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</si>
  <si>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</si>
  <si>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</si>
  <si>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</si>
  <si>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</si>
  <si>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</si>
  <si>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</si>
  <si>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</si>
  <si>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</si>
  <si>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</si>
  <si>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</si>
  <si>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</si>
  <si>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</si>
  <si>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</si>
  <si>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</si>
  <si>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</si>
  <si>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</si>
  <si>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</si>
  <si>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</si>
  <si>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</si>
  <si>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</si>
  <si>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</si>
  <si>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</si>
  <si>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</si>
  <si>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</si>
  <si>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</si>
  <si>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</si>
  <si>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</si>
  <si>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</si>
  <si>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</si>
  <si>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</si>
  <si>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</si>
  <si>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</si>
  <si>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</si>
  <si>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</si>
  <si>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</si>
  <si>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</si>
  <si>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</si>
  <si>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</si>
  <si>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</si>
  <si>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</si>
  <si>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</si>
  <si>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</si>
  <si>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</si>
  <si>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</si>
  <si>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</si>
  <si>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</si>
  <si>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</si>
  <si>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</si>
  <si>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</si>
  <si>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</si>
  <si>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</si>
  <si>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</si>
  <si>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</si>
  <si>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</si>
  <si>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</si>
  <si>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</si>
  <si>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</si>
  <si>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</si>
  <si>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</si>
  <si>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</si>
  <si>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</si>
  <si>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</si>
  <si>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</si>
  <si>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</si>
  <si>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</si>
  <si>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</si>
  <si>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</si>
  <si>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</si>
  <si>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</si>
  <si>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</si>
  <si>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</si>
  <si>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</si>
  <si>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</si>
  <si>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</si>
  <si>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</si>
  <si>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</si>
  <si>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</si>
  <si>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</si>
  <si>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</si>
  <si>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</si>
  <si>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</si>
  <si>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</si>
  <si>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</si>
  <si>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</si>
  <si>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</si>
  <si>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</si>
  <si>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</si>
  <si>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</si>
  <si>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</si>
  <si>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</si>
  <si>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</si>
  <si>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</si>
  <si>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</si>
  <si>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</si>
  <si>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</si>
  <si>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</si>
  <si>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</si>
  <si>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</si>
  <si>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</si>
  <si>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</si>
  <si>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</si>
  <si>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</si>
  <si>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</si>
  <si>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</si>
  <si>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</si>
  <si>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</si>
  <si>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</si>
  <si>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</si>
  <si>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</si>
  <si>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</si>
  <si>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</si>
  <si>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</si>
  <si>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</si>
  <si>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</si>
  <si>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</si>
  <si>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</si>
  <si>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</si>
  <si>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</si>
  <si>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</si>
  <si>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</si>
  <si>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</si>
  <si>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</si>
  <si>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</si>
  <si>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</si>
  <si>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</si>
  <si>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</si>
  <si>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</si>
  <si>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</si>
  <si>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</si>
  <si>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</si>
  <si>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</si>
  <si>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</si>
  <si>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</si>
  <si>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</si>
  <si>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</si>
  <si>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</si>
  <si>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</si>
  <si>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</si>
  <si>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</si>
  <si>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</si>
  <si>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</si>
  <si>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</si>
  <si>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</si>
  <si>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</si>
  <si>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</si>
  <si>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</si>
  <si>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</si>
  <si>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</si>
  <si>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</si>
  <si>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</si>
  <si>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</si>
  <si>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</si>
  <si>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</si>
  <si>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</si>
  <si>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</si>
  <si>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</si>
  <si>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</si>
  <si>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</si>
  <si>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</si>
  <si>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</si>
  <si>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</si>
  <si>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</si>
  <si>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</si>
  <si>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</si>
  <si>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</si>
  <si>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</si>
  <si>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</si>
  <si>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</si>
  <si>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</si>
  <si>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</si>
  <si>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</si>
  <si>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</si>
  <si>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</si>
  <si>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</si>
  <si>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</si>
  <si>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</si>
  <si>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</si>
  <si>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</si>
  <si>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</si>
  <si>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</si>
  <si>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</si>
  <si>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</si>
  <si>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</si>
  <si>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</si>
  <si>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</si>
  <si>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</si>
  <si>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</si>
  <si>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</si>
  <si>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</si>
  <si>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</si>
  <si>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</si>
  <si>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</si>
  <si>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</si>
  <si>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</si>
  <si>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</si>
  <si>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</si>
  <si>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</si>
  <si>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</si>
  <si>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</si>
  <si>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</si>
  <si>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</si>
  <si>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</si>
  <si>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</si>
  <si>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</si>
  <si>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</si>
  <si>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</si>
  <si>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</si>
  <si>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</si>
  <si>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</si>
  <si>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</si>
  <si>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</si>
  <si>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</si>
  <si>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</si>
  <si>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</si>
  <si>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</si>
  <si>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</si>
  <si>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</si>
  <si>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</si>
  <si>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</si>
  <si>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</si>
  <si>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</si>
  <si>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</si>
  <si>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</si>
  <si>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</si>
  <si>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</si>
  <si>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</si>
  <si>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</si>
  <si>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</si>
  <si>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</si>
  <si>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</si>
  <si>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</si>
  <si>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</si>
  <si>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</si>
  <si>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</si>
  <si>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</si>
  <si>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</si>
  <si>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</si>
  <si>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</si>
  <si>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</si>
  <si>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</si>
  <si>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</si>
  <si>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</si>
  <si>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</si>
  <si>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</si>
  <si>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</si>
  <si>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</si>
  <si>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</si>
  <si>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</si>
  <si>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</si>
  <si>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</si>
  <si>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</si>
  <si>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</si>
  <si>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</si>
  <si>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</si>
  <si>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</si>
  <si>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</si>
  <si>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</si>
  <si>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</si>
  <si>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</si>
  <si>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</si>
  <si>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</si>
  <si>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</si>
  <si>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</si>
  <si>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</si>
  <si>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</si>
  <si>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</si>
  <si>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</si>
  <si>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</si>
  <si>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</si>
  <si>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</si>
  <si>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</si>
  <si>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</si>
  <si>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</si>
  <si>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</si>
  <si>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</si>
  <si>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</si>
  <si>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</si>
  <si>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</si>
  <si>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</si>
  <si>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</si>
  <si>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</si>
  <si>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</si>
  <si>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</si>
  <si>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</si>
  <si>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</si>
  <si>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</si>
  <si>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</si>
  <si>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</si>
  <si>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</si>
  <si>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</si>
  <si>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</si>
  <si>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</si>
  <si>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</si>
  <si>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</si>
  <si>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</si>
  <si>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</si>
  <si>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</si>
  <si>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</si>
  <si>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</si>
  <si>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</si>
  <si>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</si>
  <si>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</si>
  <si>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</si>
  <si>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</si>
  <si>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</si>
  <si>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</si>
  <si>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</si>
  <si>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</si>
  <si>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</si>
  <si>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</si>
  <si>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</si>
  <si>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</si>
  <si>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</si>
  <si>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</si>
  <si>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</si>
  <si>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</si>
  <si>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</si>
  <si>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</si>
  <si>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</si>
  <si>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</si>
  <si>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</si>
  <si>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</si>
  <si>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</si>
  <si>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</si>
  <si>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</si>
  <si>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</si>
  <si>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</si>
  <si>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</si>
  <si>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</si>
  <si>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</si>
  <si>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</si>
  <si>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</si>
  <si>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</si>
  <si>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</si>
  <si>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</si>
  <si>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</si>
  <si>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</si>
  <si>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</si>
  <si>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</si>
  <si>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</si>
  <si>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</si>
  <si>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</si>
  <si>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</si>
  <si>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</si>
  <si>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</si>
  <si>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</si>
  <si>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</si>
  <si>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</si>
  <si>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</si>
  <si>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</si>
  <si>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</si>
  <si>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</si>
  <si>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</si>
  <si>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</si>
  <si>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</si>
  <si>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</si>
  <si>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</si>
  <si>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</si>
  <si>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</si>
  <si>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</si>
  <si>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</si>
  <si>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</si>
  <si>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</si>
  <si>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</si>
  <si>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</si>
  <si>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</si>
  <si>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</si>
  <si>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</si>
  <si>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</si>
  <si>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</si>
  <si>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</si>
  <si>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</si>
  <si>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</si>
  <si>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</si>
  <si>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</si>
  <si>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</si>
  <si>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</si>
  <si>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</si>
  <si>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</si>
  <si>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</si>
  <si>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</si>
  <si>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</si>
  <si>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</si>
  <si>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</si>
  <si>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</si>
  <si>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</si>
  <si>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</si>
  <si>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</si>
  <si>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</si>
  <si>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</si>
  <si>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</si>
  <si>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</si>
  <si>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</si>
  <si>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</si>
  <si>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</si>
  <si>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</si>
  <si>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</si>
  <si>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</si>
  <si>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</si>
  <si>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</si>
  <si>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</si>
  <si>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</si>
  <si>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</si>
  <si>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</si>
  <si>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</si>
  <si>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</si>
  <si>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</si>
  <si>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</si>
  <si>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</si>
  <si>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</si>
  <si>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</si>
  <si>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</si>
  <si>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</si>
  <si>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</si>
  <si>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</si>
  <si>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</si>
  <si>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</si>
  <si>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</si>
  <si>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</si>
  <si>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</si>
  <si>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</si>
  <si>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</si>
  <si>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</si>
  <si>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</si>
  <si>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</si>
  <si>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</si>
  <si>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</si>
  <si>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</si>
  <si>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</si>
  <si>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</si>
  <si>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</si>
  <si>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</si>
  <si>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</si>
  <si>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</si>
  <si>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</si>
  <si>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</si>
  <si>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</si>
  <si>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</si>
  <si>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</si>
  <si>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</si>
  <si>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</si>
  <si>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</si>
  <si>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</si>
  <si>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</si>
  <si>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</si>
  <si>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</si>
  <si>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</si>
  <si>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</si>
  <si>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</si>
  <si>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</si>
  <si>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</si>
  <si>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</si>
  <si>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</si>
  <si>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</si>
  <si>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</si>
  <si>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</si>
  <si>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</si>
  <si>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</si>
  <si>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</si>
  <si>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</si>
  <si>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</si>
  <si>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</si>
  <si>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</si>
  <si>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</si>
  <si>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</si>
  <si>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</si>
  <si>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</si>
  <si>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</si>
  <si>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</si>
  <si>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</si>
  <si>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</si>
  <si>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</si>
  <si>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</si>
  <si>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</si>
  <si>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</si>
  <si>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</si>
  <si>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</si>
  <si>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</si>
  <si>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</si>
  <si>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</si>
  <si>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</si>
  <si>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</si>
  <si>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</si>
  <si>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</si>
  <si>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</si>
  <si>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</si>
  <si>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</si>
  <si>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</si>
  <si>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</si>
  <si>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</si>
  <si>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</si>
  <si>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</si>
  <si>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</si>
  <si>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</si>
  <si>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</si>
  <si>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</si>
  <si>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</si>
  <si>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</si>
  <si>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</si>
  <si>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</si>
  <si>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</si>
  <si>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</si>
  <si>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</si>
  <si>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</si>
  <si>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</si>
  <si>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</si>
  <si>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</si>
  <si>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</si>
  <si>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</si>
  <si>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</si>
  <si>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</si>
  <si>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</si>
  <si>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</si>
  <si>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</si>
  <si>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</si>
  <si>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</si>
  <si>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</si>
  <si>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</si>
  <si>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</si>
  <si>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</si>
  <si>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</si>
  <si>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</si>
  <si>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</si>
  <si>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</si>
  <si>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</si>
  <si>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</si>
  <si>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</si>
  <si>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</si>
  <si>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</si>
  <si>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</si>
  <si>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</si>
  <si>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</si>
  <si>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</si>
  <si>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</si>
  <si>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</si>
  <si>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</si>
  <si>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</si>
  <si>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</si>
  <si>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</si>
  <si>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</si>
  <si>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</si>
  <si>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</si>
  <si>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</si>
  <si>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</si>
  <si>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</si>
  <si>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</si>
  <si>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</si>
  <si>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</si>
  <si>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</si>
  <si>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</si>
  <si>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</si>
  <si>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</si>
  <si>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</si>
  <si>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</si>
  <si>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</si>
  <si>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</si>
  <si>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</si>
  <si>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</si>
  <si>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</si>
  <si>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</si>
  <si>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</si>
  <si>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</si>
  <si>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</si>
  <si>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</si>
  <si>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</si>
  <si>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</si>
  <si>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</si>
  <si>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</si>
  <si>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</si>
  <si>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</si>
  <si>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</si>
  <si>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</si>
  <si>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</si>
  <si>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</si>
  <si>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</si>
  <si>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</si>
  <si>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</si>
  <si>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</si>
  <si>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</si>
  <si>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</si>
  <si>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</si>
  <si>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</si>
  <si>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</si>
  <si>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</si>
  <si>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</si>
  <si>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</si>
  <si>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</si>
  <si>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</si>
  <si>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</si>
  <si>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</si>
  <si>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</si>
  <si>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</si>
  <si>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</si>
  <si>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</si>
  <si>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</si>
  <si>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</si>
  <si>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</si>
  <si>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</si>
  <si>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</si>
  <si>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</si>
  <si>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</si>
  <si>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</si>
  <si>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</si>
  <si>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</si>
  <si>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</si>
  <si>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</si>
  <si>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</si>
  <si>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</si>
  <si>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</si>
  <si>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</si>
  <si>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</si>
  <si>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</si>
  <si>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</si>
  <si>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</si>
  <si>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</si>
  <si>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</si>
  <si>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</si>
  <si>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</si>
  <si>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</si>
  <si>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</si>
  <si>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</si>
  <si>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</si>
  <si>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</si>
  <si>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</si>
  <si>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</si>
  <si>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</si>
  <si>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</si>
  <si>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</si>
  <si>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</si>
  <si>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</si>
  <si>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</si>
  <si>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</si>
  <si>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</si>
  <si>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</si>
  <si>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</si>
  <si>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</si>
  <si>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</si>
  <si>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</si>
  <si>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</si>
  <si>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</si>
  <si>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</si>
  <si>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</si>
  <si>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</si>
  <si>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</si>
  <si>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</si>
  <si>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</si>
  <si>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</si>
  <si>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</si>
  <si>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</si>
  <si>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</si>
  <si>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</si>
  <si>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</si>
  <si>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</si>
  <si>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</si>
  <si>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</si>
  <si>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</si>
  <si>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</si>
  <si>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</si>
  <si>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</si>
  <si>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</si>
  <si>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</si>
  <si>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</si>
  <si>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</si>
  <si>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</si>
  <si>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</si>
  <si>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</si>
  <si>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</si>
  <si>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</si>
  <si>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</si>
  <si>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</si>
  <si>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</si>
  <si>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</si>
  <si>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</si>
  <si>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</si>
  <si>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</si>
  <si>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</si>
  <si>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</si>
  <si>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</si>
  <si>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</si>
  <si>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</si>
  <si>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</si>
  <si>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</si>
  <si>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</si>
  <si>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</si>
  <si>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</si>
  <si>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</si>
  <si>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</si>
  <si>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</si>
  <si>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</si>
  <si>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</si>
  <si>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</si>
  <si>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</si>
  <si>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</si>
  <si>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</si>
  <si>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</si>
  <si>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</si>
  <si>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</si>
  <si>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</si>
  <si>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</si>
  <si>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</si>
  <si>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</si>
  <si>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</si>
  <si>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</si>
  <si>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</si>
  <si>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</si>
  <si>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</si>
  <si>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</si>
  <si>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</si>
  <si>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</si>
  <si>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</si>
  <si>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</si>
  <si>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</si>
  <si>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</si>
  <si>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</si>
  <si>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</si>
  <si>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</si>
  <si>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</si>
  <si>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</si>
  <si>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</si>
  <si>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</si>
  <si>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</si>
  <si>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</si>
  <si>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</si>
  <si>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</si>
  <si>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</si>
  <si>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</si>
  <si>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</si>
  <si>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</si>
  <si>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</si>
  <si>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</si>
  <si>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</si>
  <si>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</si>
  <si>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</si>
  <si>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</si>
  <si>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</si>
  <si>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</si>
  <si>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</si>
  <si>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</si>
  <si>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</si>
  <si>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</si>
  <si>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</si>
  <si>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</si>
  <si>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</si>
  <si>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</si>
  <si>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</si>
  <si>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</si>
  <si>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</si>
  <si>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</si>
  <si>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</si>
  <si>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</si>
  <si>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</si>
  <si>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</si>
  <si>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</si>
  <si>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</si>
  <si>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</si>
  <si>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</si>
  <si>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</si>
  <si>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</si>
  <si>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</si>
  <si>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</si>
  <si>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</si>
  <si>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</si>
  <si>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</si>
  <si>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</si>
  <si>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</si>
  <si>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</si>
  <si>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</si>
  <si>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</si>
  <si>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</si>
  <si>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</si>
  <si>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</si>
  <si>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</si>
  <si>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</si>
  <si>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</si>
  <si>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</si>
  <si>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</si>
  <si>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</si>
  <si>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</si>
  <si>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</si>
  <si>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</si>
  <si>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</si>
  <si>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</si>
  <si>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</si>
  <si>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</si>
  <si>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</si>
  <si>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</si>
  <si>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</si>
  <si>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</si>
  <si>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</si>
  <si>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</si>
  <si>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</si>
  <si>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</si>
  <si>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</si>
  <si>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</si>
  <si>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</si>
  <si>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</si>
  <si>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</si>
  <si>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</si>
  <si>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</si>
  <si>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</si>
  <si>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</si>
  <si>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</si>
  <si>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</si>
  <si>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</si>
  <si>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</si>
  <si>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</si>
  <si>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</si>
  <si>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</si>
  <si>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</si>
  <si>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</si>
  <si>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</si>
  <si>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</si>
  <si>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</si>
  <si>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</si>
  <si>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</si>
  <si>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</si>
  <si>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</si>
  <si>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</si>
  <si>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</si>
  <si>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</si>
  <si>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</si>
  <si>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</si>
  <si>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</si>
  <si>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</si>
  <si>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</si>
  <si>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</si>
  <si>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</si>
  <si>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</si>
  <si>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</si>
  <si>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</si>
  <si>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</si>
  <si>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</si>
  <si>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</si>
  <si>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</si>
  <si>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</si>
  <si>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</si>
  <si>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</si>
  <si>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</si>
  <si>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</si>
  <si>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</si>
  <si>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</si>
  <si>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</si>
  <si>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</si>
  <si>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</si>
  <si>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</si>
  <si>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</si>
  <si>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</si>
  <si>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</si>
  <si>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</si>
  <si>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</si>
  <si>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</si>
  <si>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</si>
  <si>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</si>
  <si>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</si>
  <si>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</si>
  <si>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</si>
  <si>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</si>
  <si>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</si>
  <si>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</si>
  <si>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</si>
  <si>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</si>
  <si>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</si>
  <si>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</si>
  <si>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</si>
  <si>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</si>
  <si>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</si>
  <si>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</si>
  <si>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</si>
  <si>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</si>
  <si>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</si>
  <si>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</si>
  <si>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</si>
  <si>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</si>
  <si>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</si>
  <si>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</si>
  <si>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</si>
  <si>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</si>
  <si>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</si>
  <si>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</si>
  <si>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</si>
  <si>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</si>
  <si>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</si>
  <si>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</si>
  <si>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</si>
  <si>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</si>
  <si>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</si>
  <si>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</si>
  <si>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</si>
  <si>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</si>
  <si>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</si>
  <si>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</si>
  <si>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</si>
  <si>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</si>
  <si>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</si>
  <si>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</si>
  <si>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</si>
  <si>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</si>
  <si>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</si>
  <si>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</si>
  <si>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</si>
  <si>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</si>
  <si>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</si>
  <si>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</si>
  <si>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</si>
  <si>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</si>
  <si>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</si>
  <si>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</si>
  <si>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</si>
  <si>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</si>
  <si>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</si>
  <si>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</si>
  <si>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</si>
  <si>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</si>
  <si>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</si>
  <si>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</si>
  <si>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</si>
  <si>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</si>
  <si>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</si>
  <si>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</si>
  <si>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</si>
  <si>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</si>
  <si>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</si>
  <si>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</si>
  <si>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</si>
  <si>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</si>
  <si>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</si>
  <si>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</si>
  <si>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</si>
  <si>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</si>
  <si>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</si>
  <si>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</si>
  <si>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</si>
  <si>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</si>
  <si>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</si>
  <si>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</si>
  <si>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</si>
  <si>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</si>
  <si>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</si>
  <si>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</si>
  <si>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</si>
  <si>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</si>
  <si>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</si>
  <si>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</si>
  <si>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</si>
  <si>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</si>
  <si>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</si>
  <si>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</si>
  <si>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</si>
  <si>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</si>
  <si>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</si>
  <si>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</si>
  <si>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</si>
  <si>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</si>
  <si>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</si>
  <si>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</si>
  <si>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</si>
  <si>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</si>
  <si>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</si>
  <si>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</si>
  <si>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</si>
  <si>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</si>
  <si>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</si>
  <si>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</si>
  <si>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</si>
  <si>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</si>
  <si>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</si>
  <si>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</si>
  <si>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</si>
  <si>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</si>
  <si>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</si>
  <si>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</si>
  <si>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</si>
  <si>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</si>
  <si>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</si>
  <si>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</si>
  <si>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</si>
  <si>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</si>
  <si>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</si>
  <si>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</si>
  <si>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</si>
  <si>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</si>
  <si>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</si>
  <si>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</si>
  <si>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</si>
  <si>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</si>
  <si>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</si>
  <si>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</si>
  <si>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</si>
  <si>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</si>
  <si>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</si>
  <si>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</si>
  <si>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</si>
  <si>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</si>
  <si>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</si>
  <si>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</si>
  <si>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</si>
  <si>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</si>
  <si>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</si>
  <si>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</si>
  <si>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</si>
  <si>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</si>
  <si>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</si>
  <si>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</si>
  <si>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</si>
  <si>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</si>
  <si>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</si>
  <si>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</si>
  <si>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</si>
  <si>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</si>
  <si>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</si>
  <si>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</si>
  <si>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</si>
  <si>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</si>
  <si>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</si>
  <si>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</si>
  <si>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</si>
  <si>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</si>
  <si>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</si>
  <si>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</si>
  <si>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</si>
  <si>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</si>
  <si>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</si>
  <si>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</si>
  <si>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</si>
  <si>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</si>
  <si>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</si>
  <si>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</si>
  <si>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</si>
  <si>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</si>
  <si>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</si>
  <si>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</si>
  <si>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</si>
  <si>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</si>
  <si>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</si>
  <si>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</si>
  <si>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</si>
  <si>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</si>
  <si>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</si>
  <si>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</si>
  <si>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</si>
  <si>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</si>
  <si>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</si>
  <si>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</si>
  <si>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</si>
  <si>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</si>
  <si>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</si>
  <si>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</si>
  <si>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</si>
  <si>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</si>
  <si>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</si>
  <si>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</si>
  <si>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</si>
  <si>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</si>
  <si>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</si>
  <si>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</si>
  <si>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</si>
  <si>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</si>
  <si>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</si>
  <si>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</si>
  <si>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</si>
  <si>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</si>
  <si>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</si>
  <si>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</si>
  <si>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</si>
  <si>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</si>
  <si>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</si>
  <si>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</si>
  <si>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</si>
  <si>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</si>
  <si>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</si>
  <si>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</si>
  <si>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</si>
  <si>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</si>
  <si>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</si>
  <si>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</si>
  <si>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</si>
  <si>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</si>
  <si>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</si>
  <si>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</si>
  <si>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</si>
  <si>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</si>
  <si>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</si>
  <si>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</si>
  <si>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</si>
  <si>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</si>
  <si>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</si>
  <si>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</si>
  <si>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</si>
  <si>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</si>
  <si>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</si>
  <si>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</si>
  <si>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</si>
  <si>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</si>
  <si>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</si>
  <si>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</si>
  <si>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</si>
  <si>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</si>
  <si>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</si>
  <si>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</si>
  <si>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</si>
  <si>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</si>
  <si>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</si>
  <si>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</si>
  <si>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</si>
  <si>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</si>
  <si>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</si>
  <si>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</si>
  <si>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</si>
  <si>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</si>
  <si>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</si>
  <si>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</si>
  <si>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</si>
  <si>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</si>
  <si>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</si>
  <si>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</si>
  <si>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</si>
  <si>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</si>
  <si>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</si>
  <si>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</si>
  <si>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</si>
  <si>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</si>
  <si>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</si>
  <si>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</si>
  <si>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</si>
  <si>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</si>
  <si>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</si>
  <si>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</si>
  <si>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</si>
  <si>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</si>
  <si>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</si>
  <si>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</si>
  <si>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</si>
  <si>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</si>
  <si>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</si>
  <si>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</si>
  <si>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</si>
  <si>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</si>
  <si>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</si>
  <si>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</si>
  <si>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</si>
  <si>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</si>
  <si>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</si>
  <si>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</si>
  <si>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</si>
  <si>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</si>
  <si>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</si>
  <si>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</si>
  <si>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</si>
  <si>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</si>
  <si>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</si>
  <si>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</si>
  <si>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</si>
  <si>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</si>
  <si>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</si>
  <si>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</si>
  <si>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</si>
  <si>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</si>
  <si>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</si>
  <si>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</si>
  <si>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</si>
  <si>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</si>
  <si>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</si>
  <si>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</si>
  <si>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</si>
  <si>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</si>
  <si>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</si>
  <si>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</si>
  <si>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</si>
  <si>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</si>
  <si>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</si>
  <si>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</si>
  <si>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</si>
  <si>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</si>
  <si>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</si>
  <si>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</si>
  <si>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</si>
  <si>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</si>
  <si>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</si>
  <si>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</si>
  <si>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</si>
  <si>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</si>
  <si>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</si>
  <si>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</si>
  <si>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</si>
  <si>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</si>
  <si>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</si>
  <si>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</si>
  <si>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</si>
  <si>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</si>
  <si>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</si>
  <si>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</si>
  <si>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</si>
  <si>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</si>
  <si>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</si>
  <si>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</si>
  <si>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</si>
  <si>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</si>
  <si>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</si>
  <si>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</si>
  <si>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</si>
  <si>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</si>
  <si>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</si>
  <si>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</si>
  <si>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</si>
  <si>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</si>
  <si>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</si>
  <si>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</si>
  <si>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</si>
  <si>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</si>
  <si>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</si>
  <si>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</si>
  <si>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</si>
  <si>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</si>
  <si>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</si>
  <si>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</si>
  <si>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</si>
  <si>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</si>
  <si>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</si>
  <si>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</si>
  <si>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</si>
  <si>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</si>
  <si>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</si>
  <si>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</si>
  <si>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</si>
  <si>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</si>
  <si>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</si>
  <si>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</si>
  <si>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</si>
  <si>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</si>
  <si>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</si>
  <si>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</si>
  <si>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</si>
  <si>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</si>
  <si>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</si>
  <si>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</si>
  <si>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</si>
  <si>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</si>
  <si>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</si>
  <si>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</si>
  <si>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</si>
  <si>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</si>
  <si>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</si>
  <si>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</si>
  <si>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</si>
  <si>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</si>
  <si>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</si>
  <si>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</si>
  <si>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</si>
  <si>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</si>
  <si>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</si>
  <si>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</si>
  <si>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</si>
  <si>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</si>
  <si>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</si>
  <si>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</si>
  <si>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</si>
  <si>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</si>
  <si>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</si>
  <si>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</si>
  <si>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</si>
  <si>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</si>
  <si>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</si>
  <si>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</si>
  <si>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</si>
  <si>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</si>
  <si>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</si>
  <si>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</si>
  <si>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</si>
  <si>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</si>
  <si>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</si>
  <si>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</si>
  <si>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</si>
  <si>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</si>
  <si>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</si>
  <si>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</si>
  <si>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</si>
  <si>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</si>
  <si>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</si>
  <si>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</si>
  <si>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</si>
  <si>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</si>
  <si>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</si>
  <si>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</si>
  <si>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</si>
  <si>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</si>
  <si>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</si>
  <si>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</si>
  <si>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</si>
  <si>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</si>
  <si>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</si>
  <si>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</si>
  <si>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</si>
  <si>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</si>
  <si>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</si>
  <si>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</si>
  <si>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</si>
  <si>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</si>
  <si>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</si>
  <si>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</si>
  <si>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</si>
  <si>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</si>
  <si>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</si>
  <si>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</si>
  <si>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</si>
  <si>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</si>
  <si>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</si>
  <si>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</si>
  <si>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</si>
  <si>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</si>
  <si>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</si>
  <si>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</si>
  <si>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</si>
  <si>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</si>
  <si>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</si>
  <si>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</si>
  <si>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</si>
  <si>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</si>
  <si>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</si>
  <si>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</si>
  <si>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</si>
  <si>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</si>
  <si>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</si>
  <si>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</si>
  <si>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</si>
  <si>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</si>
  <si>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</si>
  <si>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</si>
  <si>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</si>
  <si>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</si>
  <si>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</si>
  <si>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</si>
  <si>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</si>
  <si>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</si>
  <si>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</si>
  <si>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</si>
  <si>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</si>
  <si>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</si>
  <si>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</si>
  <si>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</si>
  <si>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</si>
  <si>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</si>
  <si>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</si>
  <si>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</si>
  <si>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</si>
  <si>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</si>
  <si>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</si>
  <si>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</si>
  <si>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</si>
  <si>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</si>
  <si>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</si>
  <si>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</si>
  <si>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</si>
  <si>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</si>
  <si>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</si>
  <si>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</si>
  <si>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</si>
  <si>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</si>
  <si>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</si>
  <si>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</si>
  <si>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</si>
  <si>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</si>
  <si>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</si>
  <si>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</si>
  <si>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</si>
  <si>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</si>
  <si>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</si>
  <si>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</si>
  <si>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</si>
  <si>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</si>
  <si>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</si>
  <si>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</si>
  <si>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</si>
  <si>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</si>
  <si>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</si>
  <si>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</si>
  <si>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</si>
  <si>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</si>
  <si>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</si>
  <si>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</si>
  <si>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</si>
  <si>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</si>
  <si>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</si>
  <si>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</si>
  <si>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</si>
  <si>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</si>
  <si>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</si>
  <si>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</si>
  <si>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</si>
  <si>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</si>
  <si>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</si>
  <si>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</si>
  <si>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</si>
  <si>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</si>
  <si>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</si>
  <si>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</si>
  <si>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</si>
  <si>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</si>
  <si>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</si>
  <si>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</si>
  <si>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</si>
  <si>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</si>
  <si>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</si>
  <si>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</si>
  <si>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</si>
  <si>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</si>
  <si>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</si>
  <si>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</si>
  <si>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</si>
  <si>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</si>
  <si>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</si>
  <si>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</si>
  <si>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</si>
  <si>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</si>
  <si>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</si>
  <si>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</si>
  <si>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</si>
  <si>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</si>
  <si>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</si>
  <si>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</si>
  <si>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</si>
  <si>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</si>
  <si>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</si>
  <si>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</si>
  <si>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</si>
  <si>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</si>
  <si>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</si>
  <si>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</si>
  <si>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</si>
  <si>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</si>
  <si>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</si>
  <si>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</si>
  <si>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</si>
  <si>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</si>
  <si>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</si>
  <si>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</si>
  <si>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</si>
  <si>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</si>
  <si>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</si>
  <si>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</si>
  <si>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</si>
  <si>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</si>
  <si>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</si>
  <si>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</si>
  <si>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</si>
  <si>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</si>
  <si>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</si>
  <si>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</si>
  <si>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</si>
  <si>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</si>
  <si>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</si>
  <si>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</si>
  <si>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</si>
  <si>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</si>
  <si>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</si>
  <si>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</si>
  <si>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</si>
  <si>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</si>
  <si>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</si>
  <si>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</si>
  <si>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</si>
  <si>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</si>
  <si>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</si>
  <si>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</si>
  <si>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</si>
  <si>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</si>
  <si>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</si>
  <si>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</si>
  <si>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</si>
  <si>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</si>
  <si>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</si>
  <si>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</si>
  <si>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</si>
  <si>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</si>
  <si>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</si>
  <si>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</si>
  <si>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</si>
  <si>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</si>
  <si>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</si>
  <si>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</si>
  <si>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</si>
  <si>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</si>
  <si>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</si>
  <si>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</si>
  <si>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</si>
  <si>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</si>
  <si>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</si>
  <si>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</si>
  <si>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</si>
  <si>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</si>
  <si>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</si>
  <si>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</si>
  <si>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</si>
  <si>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</si>
  <si>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</si>
  <si>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</si>
  <si>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</si>
  <si>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</si>
  <si>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</si>
  <si>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</si>
  <si>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</si>
  <si>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</si>
  <si>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</si>
  <si>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</si>
  <si>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</si>
  <si>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</si>
  <si>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</si>
  <si>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</si>
  <si>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</si>
  <si>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</si>
  <si>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</si>
  <si>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</si>
  <si>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</si>
  <si>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</si>
  <si>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</si>
  <si>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</si>
  <si>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</si>
  <si>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</si>
  <si>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</si>
  <si>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</si>
  <si>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</si>
  <si>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</si>
  <si>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</si>
  <si>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</si>
  <si>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</si>
  <si>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</si>
  <si>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</si>
  <si>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</si>
  <si>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</si>
  <si>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</si>
  <si>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</si>
  <si>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</si>
  <si>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</si>
  <si>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</si>
  <si>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</si>
  <si>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</si>
  <si>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</si>
  <si>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</si>
  <si>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</si>
  <si>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</si>
  <si>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</si>
  <si>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</si>
  <si>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</si>
  <si>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</si>
  <si>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</si>
  <si>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</si>
  <si>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</si>
  <si>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</si>
  <si>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</si>
  <si>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</si>
  <si>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</si>
  <si>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</si>
  <si>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</si>
  <si>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</si>
  <si>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</si>
  <si>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</si>
  <si>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</si>
  <si>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</si>
  <si>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</si>
  <si>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</si>
  <si>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</si>
  <si>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</si>
  <si>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</si>
  <si>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</si>
  <si>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</si>
  <si>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</si>
  <si>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</si>
  <si>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</si>
  <si>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</si>
  <si>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</si>
  <si>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</si>
  <si>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</si>
  <si>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</si>
  <si>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</si>
  <si>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</si>
  <si>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</si>
  <si>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</si>
  <si>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</si>
  <si>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</si>
  <si>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</si>
  <si>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</si>
  <si>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</si>
  <si>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</si>
  <si>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</si>
  <si>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</si>
  <si>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</si>
  <si>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</si>
  <si>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</si>
  <si>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</si>
  <si>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</si>
  <si>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</si>
  <si>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</si>
  <si>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</si>
  <si>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</si>
  <si>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</si>
  <si>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</si>
  <si>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</si>
  <si>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</si>
  <si>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</si>
  <si>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</si>
  <si>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</si>
  <si>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</si>
  <si>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</si>
  <si>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</si>
  <si>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</si>
  <si>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</si>
  <si>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</si>
  <si>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</si>
  <si>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</si>
  <si>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</si>
  <si>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</si>
  <si>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</si>
  <si>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</si>
  <si>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</si>
  <si>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</si>
  <si>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</si>
  <si>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</si>
  <si>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</si>
  <si>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</si>
  <si>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</si>
  <si>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</si>
  <si>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</si>
  <si>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</si>
  <si>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</si>
  <si>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</si>
  <si>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</si>
  <si>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</si>
  <si>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</si>
  <si>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</si>
  <si>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</si>
  <si>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</si>
  <si>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</si>
  <si>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</si>
  <si>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</si>
  <si>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</si>
  <si>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</si>
  <si>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</si>
  <si>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</si>
  <si>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</si>
  <si>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</si>
  <si>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</si>
  <si>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</si>
  <si>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</si>
  <si>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</si>
  <si>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</si>
  <si>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</si>
  <si>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</si>
  <si>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</si>
  <si>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</si>
  <si>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</si>
  <si>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</si>
  <si>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</si>
  <si>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</si>
  <si>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</si>
  <si>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</si>
  <si>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</si>
  <si>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</si>
  <si>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</si>
  <si>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</si>
  <si>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</si>
  <si>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</si>
  <si>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</si>
  <si>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</si>
  <si>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</si>
  <si>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</si>
  <si>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</si>
  <si>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</si>
  <si>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</si>
  <si>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</si>
  <si>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</si>
  <si>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</si>
  <si>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</si>
  <si>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</si>
  <si>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</si>
  <si>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</si>
  <si>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</si>
  <si>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</si>
  <si>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</si>
  <si>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</si>
  <si>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</si>
  <si>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</si>
  <si>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</si>
  <si>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</si>
  <si>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</si>
  <si>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</si>
  <si>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</si>
  <si>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</si>
  <si>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</si>
  <si>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</si>
  <si>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</si>
  <si>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</si>
  <si>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</si>
  <si>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</si>
  <si>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</si>
  <si>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</si>
  <si>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</si>
  <si>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</si>
  <si>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</si>
  <si>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</si>
  <si>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</si>
  <si>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</si>
  <si>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</si>
  <si>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</si>
  <si>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</si>
  <si>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</si>
  <si>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</si>
  <si>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</si>
  <si>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</si>
  <si>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</si>
  <si>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</si>
  <si>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</si>
  <si>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</si>
  <si>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</si>
  <si>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</si>
  <si>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</si>
  <si>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</si>
  <si>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</si>
  <si>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</si>
  <si>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</si>
  <si>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</si>
  <si>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</si>
  <si>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</si>
  <si>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</si>
  <si>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</si>
  <si>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</si>
  <si>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</si>
  <si>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</si>
  <si>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</si>
  <si>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</si>
  <si>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</si>
  <si>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</si>
  <si>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</si>
  <si>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</si>
  <si>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</si>
  <si>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</si>
  <si>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</si>
  <si>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</si>
  <si>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</si>
  <si>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</si>
  <si>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</si>
  <si>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</si>
  <si>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</si>
  <si>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</si>
  <si>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</si>
  <si>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</si>
  <si>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</si>
  <si>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</si>
  <si>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</si>
  <si>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</si>
  <si>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</si>
  <si>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</si>
  <si>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</si>
  <si>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</si>
  <si>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</si>
  <si>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</si>
  <si>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</si>
  <si>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</si>
  <si>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</si>
  <si>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</si>
  <si>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</si>
  <si>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</si>
  <si>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</si>
  <si>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</si>
  <si>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</si>
  <si>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</si>
  <si>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</si>
  <si>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</si>
  <si>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</si>
  <si>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</si>
  <si>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</si>
  <si>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</si>
  <si>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</si>
  <si>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</si>
  <si>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</si>
  <si>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</si>
  <si>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</si>
  <si>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</si>
  <si>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</si>
  <si>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</si>
  <si>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</si>
  <si>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</si>
  <si>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</si>
  <si>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</si>
  <si>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</si>
  <si>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</si>
  <si>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</si>
  <si>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</si>
  <si>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</si>
  <si>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</si>
  <si>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</si>
  <si>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</si>
  <si>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</si>
  <si>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</si>
  <si>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</si>
  <si>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</si>
  <si>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</si>
  <si>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</si>
  <si>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</si>
  <si>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</si>
  <si>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</si>
  <si>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</si>
  <si>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</si>
  <si>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</si>
  <si>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</si>
  <si>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</si>
  <si>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</si>
  <si>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</si>
  <si>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</si>
  <si>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</si>
  <si>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</si>
  <si>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</si>
  <si>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</si>
  <si>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</si>
  <si>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</si>
  <si>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</si>
  <si>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</si>
  <si>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</si>
  <si>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</si>
  <si>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</si>
  <si>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</si>
  <si>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</si>
  <si>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</si>
  <si>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</si>
  <si>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</si>
  <si>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</si>
  <si>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</si>
  <si>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</si>
  <si>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</si>
  <si>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</si>
  <si>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</si>
  <si>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</si>
  <si>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</si>
  <si>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</si>
  <si>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</si>
  <si>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</si>
  <si>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</si>
  <si>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</si>
  <si>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</si>
  <si>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</si>
  <si>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</si>
  <si>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</si>
  <si>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</si>
  <si>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</si>
  <si>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</si>
  <si>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</si>
  <si>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</si>
  <si>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</si>
  <si>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</si>
  <si>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</si>
  <si>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</si>
  <si>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</si>
  <si>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</si>
  <si>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</si>
  <si>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</si>
  <si>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</si>
  <si>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</si>
  <si>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</si>
  <si>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</si>
  <si>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</si>
  <si>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</si>
  <si>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</si>
  <si>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</si>
  <si>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</si>
  <si>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</si>
  <si>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</si>
  <si>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</si>
  <si>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</si>
  <si>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</si>
  <si>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</si>
  <si>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</si>
  <si>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</si>
  <si>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</si>
  <si>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</si>
  <si>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</si>
  <si>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</si>
  <si>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</si>
  <si>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</si>
  <si>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</si>
  <si>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</si>
  <si>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</si>
  <si>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</si>
  <si>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</si>
  <si>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</si>
  <si>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</si>
  <si>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</si>
  <si>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</si>
  <si>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</si>
  <si>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</si>
  <si>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</si>
  <si>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</si>
  <si>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</si>
  <si>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</si>
  <si>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</si>
  <si>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</si>
  <si>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</si>
  <si>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</si>
  <si>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</si>
  <si>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</si>
  <si>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</si>
  <si>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</si>
  <si>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</si>
  <si>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</si>
  <si>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</si>
  <si>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</si>
  <si>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</si>
  <si>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</si>
  <si>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</si>
  <si>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</si>
  <si>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</si>
  <si>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</si>
  <si>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</si>
  <si>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</si>
  <si>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</si>
  <si>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</si>
  <si>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</si>
  <si>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</si>
  <si>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</si>
  <si>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</si>
  <si>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</si>
  <si>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</si>
  <si>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</si>
  <si>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</si>
  <si>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</si>
  <si>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</si>
  <si>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</si>
  <si>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</si>
  <si>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</si>
  <si>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</si>
  <si>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</si>
  <si>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</si>
  <si>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</si>
  <si>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</si>
  <si>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</si>
  <si>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</si>
  <si>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</si>
  <si>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</si>
  <si>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</si>
  <si>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</si>
  <si>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</si>
  <si>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</si>
  <si>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</si>
  <si>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</si>
  <si>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</si>
  <si>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</si>
  <si>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</si>
  <si>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</si>
  <si>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</si>
  <si>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</si>
  <si>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</si>
  <si>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</si>
  <si>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</si>
  <si>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</si>
  <si>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</si>
  <si>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</si>
  <si>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</si>
  <si>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</si>
  <si>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</si>
  <si>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</si>
  <si>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</si>
  <si>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</si>
  <si>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</si>
  <si>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</si>
  <si>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</si>
  <si>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</si>
  <si>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</si>
  <si>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</si>
  <si>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</si>
  <si>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</si>
  <si>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</si>
  <si>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</si>
  <si>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</si>
  <si>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</si>
  <si>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</si>
  <si>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</si>
  <si>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</si>
  <si>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</si>
  <si>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</si>
  <si>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</si>
  <si>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</si>
  <si>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</si>
  <si>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</si>
  <si>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</si>
  <si>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</si>
  <si>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</si>
  <si>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</si>
  <si>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</si>
  <si>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</si>
  <si>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</si>
  <si>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</si>
  <si>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</si>
  <si>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</si>
  <si>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</si>
  <si>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</si>
  <si>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</si>
  <si>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</si>
  <si>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</si>
  <si>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</si>
  <si>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</si>
  <si>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</si>
  <si>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</si>
  <si>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</si>
  <si>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</si>
  <si>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</si>
  <si>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</si>
  <si>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</si>
  <si>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</si>
  <si>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</si>
  <si>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</si>
  <si>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</si>
  <si>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</si>
  <si>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</si>
  <si>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</si>
  <si>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</si>
  <si>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</si>
  <si>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</si>
  <si>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</si>
  <si>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</si>
  <si>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</si>
  <si>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</si>
  <si>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</si>
  <si>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</si>
  <si>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</si>
  <si>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</si>
  <si>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</si>
  <si>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</si>
  <si>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</si>
  <si>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</si>
  <si>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</si>
  <si>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</si>
  <si>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</si>
  <si>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</si>
  <si>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</si>
  <si>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</si>
  <si>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</si>
  <si>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</si>
  <si>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</si>
  <si>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</si>
  <si>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</si>
  <si>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</si>
  <si>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</si>
  <si>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</si>
  <si>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</si>
  <si>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</si>
  <si>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</si>
  <si>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</si>
  <si>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</si>
  <si>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</si>
  <si>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</si>
  <si>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</si>
  <si>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</si>
  <si>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</si>
  <si>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</si>
  <si>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</si>
  <si>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</si>
  <si>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</si>
  <si>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</si>
  <si>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</si>
  <si>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</si>
  <si>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</si>
  <si>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</si>
  <si>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</si>
  <si>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</si>
  <si>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</si>
  <si>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</si>
  <si>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</si>
  <si>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</si>
  <si>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</si>
  <si>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</si>
  <si>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</si>
  <si>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</si>
  <si>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</si>
  <si>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</si>
  <si>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</si>
  <si>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</si>
  <si>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</si>
  <si>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</si>
  <si>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</si>
  <si>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</si>
  <si>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</si>
  <si>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</si>
  <si>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</si>
  <si>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</si>
  <si>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</si>
  <si>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</si>
  <si>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</si>
  <si>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</si>
  <si>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</si>
  <si>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</si>
  <si>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</si>
  <si>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</si>
  <si>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</si>
  <si>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</si>
  <si>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</si>
  <si>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</si>
  <si>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</si>
  <si>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</si>
  <si>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</si>
  <si>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</si>
  <si>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</si>
  <si>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</si>
  <si>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</si>
  <si>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</si>
  <si>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</si>
  <si>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</si>
  <si>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</si>
  <si>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</si>
  <si>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</si>
  <si>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</si>
  <si>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</si>
  <si>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</si>
  <si>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</si>
  <si>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</si>
  <si>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</si>
  <si>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</si>
  <si>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</si>
  <si>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</si>
  <si>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</si>
  <si>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</si>
  <si>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</si>
  <si>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</si>
  <si>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</si>
  <si>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</si>
  <si>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</si>
  <si>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</si>
  <si>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</si>
  <si>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</si>
  <si>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</si>
  <si>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</si>
  <si>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</si>
  <si>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</si>
  <si>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</si>
  <si>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</si>
  <si>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</si>
  <si>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</si>
  <si>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</si>
  <si>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</si>
  <si>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</si>
  <si>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</si>
  <si>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</si>
  <si>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</si>
  <si>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</si>
  <si>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</si>
  <si>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</si>
  <si>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</si>
  <si>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</si>
  <si>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</si>
  <si>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</si>
  <si>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</si>
  <si>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</si>
  <si>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</si>
  <si>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</si>
  <si>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</si>
  <si>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</si>
  <si>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</si>
  <si>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</si>
  <si>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</si>
  <si>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</si>
  <si>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</si>
  <si>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</si>
  <si>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</si>
  <si>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</si>
  <si>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</si>
  <si>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</si>
  <si>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</si>
  <si>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</si>
  <si>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</si>
  <si>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</si>
  <si>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</si>
  <si>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</si>
  <si>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</si>
  <si>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</si>
  <si>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</si>
  <si>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</si>
  <si>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</si>
  <si>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</si>
  <si>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</si>
  <si>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</si>
  <si>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</si>
  <si>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</si>
  <si>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</si>
  <si>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</si>
  <si>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</si>
  <si>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</si>
  <si>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</si>
  <si>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</si>
  <si>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</si>
  <si>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</si>
  <si>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</si>
  <si>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</si>
  <si>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</si>
  <si>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</si>
  <si>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</si>
  <si>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</si>
  <si>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</si>
  <si>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</si>
  <si>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</si>
  <si>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</si>
  <si>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</si>
  <si>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</si>
  <si>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</si>
  <si>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</si>
  <si>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</si>
  <si>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</si>
  <si>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</si>
  <si>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</si>
  <si>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</si>
  <si>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</si>
  <si>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</si>
  <si>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</si>
  <si>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</si>
  <si>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</si>
  <si>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</si>
  <si>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</si>
  <si>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</si>
  <si>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</si>
  <si>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</si>
  <si>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</si>
  <si>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</si>
  <si>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</si>
  <si>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</si>
  <si>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</si>
  <si>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</si>
  <si>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</si>
  <si>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</si>
  <si>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</si>
  <si>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</si>
  <si>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</si>
  <si>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</si>
  <si>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</si>
  <si>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</si>
  <si>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</si>
  <si>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</si>
  <si>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</si>
  <si>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</si>
  <si>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</si>
  <si>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</si>
  <si>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</si>
  <si>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</si>
  <si>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</si>
  <si>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</si>
  <si>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</si>
  <si>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</si>
  <si>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</si>
  <si>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</si>
  <si>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</si>
  <si>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</si>
  <si>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</si>
  <si>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</si>
  <si>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</si>
  <si>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</si>
  <si>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</si>
  <si>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</si>
  <si>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</si>
  <si>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</si>
  <si>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</si>
  <si>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</si>
  <si>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</si>
  <si>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</si>
  <si>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</si>
  <si>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</si>
  <si>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</si>
  <si>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</si>
  <si>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</si>
  <si>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</si>
  <si>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</si>
  <si>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</si>
  <si>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</si>
  <si>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</si>
  <si>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</si>
  <si>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</si>
  <si>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</si>
  <si>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</si>
  <si>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</si>
  <si>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</si>
  <si>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</si>
  <si>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</si>
  <si>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</si>
  <si>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</si>
  <si>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</si>
  <si>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</si>
  <si>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</si>
  <si>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</si>
  <si>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</si>
  <si>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</si>
  <si>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</si>
  <si>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</si>
  <si>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</si>
  <si>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</si>
  <si>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</si>
  <si>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</si>
  <si>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</si>
  <si>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</si>
  <si>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</si>
  <si>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</si>
  <si>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</si>
  <si>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</si>
  <si>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</si>
  <si>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</si>
  <si>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</si>
  <si>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</si>
  <si>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</si>
  <si>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</si>
  <si>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</si>
  <si>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</si>
  <si>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</si>
  <si>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</si>
  <si>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</si>
  <si>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</si>
  <si>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</si>
  <si>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</si>
  <si>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</si>
  <si>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</si>
  <si>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</si>
  <si>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</si>
  <si>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</si>
  <si>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</si>
  <si>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</si>
  <si>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</si>
  <si>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</si>
  <si>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</si>
  <si>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</si>
  <si>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</si>
  <si>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</si>
  <si>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</si>
  <si>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</si>
  <si>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</si>
  <si>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</si>
  <si>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</si>
  <si>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</si>
  <si>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</si>
  <si>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</si>
  <si>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</si>
  <si>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</si>
  <si>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</si>
  <si>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</si>
  <si>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</si>
  <si>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</si>
  <si>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</si>
  <si>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</si>
  <si>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</si>
  <si>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</si>
  <si>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</si>
  <si>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</si>
  <si>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</si>
  <si>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</si>
  <si>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</si>
  <si>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</si>
  <si>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</si>
  <si>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</si>
  <si>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</si>
  <si>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</si>
  <si>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</si>
  <si>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</si>
  <si>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</si>
  <si>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</si>
  <si>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</si>
  <si>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</si>
  <si>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</si>
  <si>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</si>
  <si>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</si>
  <si>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</si>
  <si>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</si>
  <si>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</si>
  <si>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</si>
  <si>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</si>
  <si>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</si>
  <si>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</si>
  <si>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</si>
  <si>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</si>
  <si>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</si>
  <si>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</si>
  <si>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</si>
  <si>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</si>
  <si>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</si>
  <si>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</si>
  <si>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</si>
  <si>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</si>
  <si>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</si>
  <si>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</si>
  <si>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</si>
  <si>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</si>
  <si>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</si>
  <si>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</si>
  <si>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</si>
  <si>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</si>
  <si>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</si>
  <si>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</si>
  <si>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</si>
  <si>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</si>
  <si>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</si>
  <si>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</si>
  <si>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</si>
  <si>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</si>
  <si>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</si>
  <si>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</si>
  <si>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</si>
  <si>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</si>
  <si>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</si>
  <si>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</si>
  <si>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</si>
  <si>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</si>
  <si>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</si>
  <si>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</si>
  <si>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</si>
  <si>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</si>
  <si>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</si>
  <si>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</si>
  <si>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</si>
  <si>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</si>
  <si>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</si>
  <si>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</si>
  <si>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</si>
  <si>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</si>
  <si>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</si>
  <si>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</si>
  <si>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</si>
  <si>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</si>
  <si>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</si>
  <si>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</si>
  <si>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</si>
  <si>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</si>
  <si>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</si>
  <si>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</si>
  <si>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</si>
  <si>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</si>
  <si>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</si>
  <si>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</si>
  <si>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</si>
  <si>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</si>
  <si>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</si>
  <si>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</si>
  <si>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</si>
  <si>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</si>
  <si>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</si>
  <si>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</si>
  <si>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</si>
  <si>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</si>
  <si>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</si>
  <si>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</si>
  <si>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</si>
  <si>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</si>
  <si>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</si>
  <si>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</si>
  <si>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</si>
  <si>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</si>
  <si>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</si>
  <si>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</si>
  <si>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</si>
  <si>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</si>
  <si>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</si>
  <si>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</si>
  <si>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</si>
  <si>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</si>
  <si>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</si>
  <si>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</si>
  <si>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</si>
  <si>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</si>
  <si>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</si>
  <si>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</si>
  <si>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</si>
  <si>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</si>
  <si>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</si>
  <si>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</si>
  <si>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</si>
  <si>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</si>
  <si>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</si>
  <si>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</si>
  <si>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</si>
  <si>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</si>
  <si>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</si>
  <si>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</si>
  <si>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</si>
  <si>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</si>
  <si>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</si>
  <si>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</si>
  <si>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</si>
  <si>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</si>
  <si>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</si>
  <si>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</si>
  <si>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</si>
  <si>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</si>
  <si>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</si>
  <si>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</si>
  <si>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</si>
  <si>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</si>
  <si>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</si>
  <si>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</si>
  <si>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</si>
  <si>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</si>
  <si>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</si>
  <si>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</si>
  <si>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</si>
  <si>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</si>
  <si>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</si>
  <si>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</si>
  <si>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</si>
  <si>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</si>
  <si>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</si>
  <si>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</si>
  <si>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</si>
  <si>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</si>
  <si>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</si>
  <si>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</si>
  <si>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</si>
  <si>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</si>
  <si>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</si>
  <si>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</si>
  <si>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</si>
  <si>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</si>
  <si>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</si>
  <si>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</si>
  <si>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</si>
  <si>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</si>
  <si>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</si>
  <si>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</si>
  <si>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</si>
  <si>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</si>
  <si>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</si>
  <si>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</si>
  <si>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</si>
  <si>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</si>
  <si>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</si>
  <si>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</si>
  <si>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</si>
  <si>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</si>
  <si>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</si>
  <si>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</si>
  <si>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</si>
  <si>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</si>
  <si>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</si>
  <si>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</si>
  <si>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</si>
  <si>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</si>
  <si>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</si>
  <si>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</si>
  <si>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</si>
  <si>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</si>
  <si>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</si>
  <si>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</si>
  <si>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</si>
  <si>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</si>
  <si>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</si>
  <si>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</si>
  <si>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</si>
  <si>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</si>
  <si>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</si>
  <si>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</si>
  <si>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</si>
  <si>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</si>
  <si>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</si>
  <si>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</si>
  <si>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</si>
  <si>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</si>
  <si>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</si>
  <si>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</si>
  <si>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</si>
  <si>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</si>
  <si>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</si>
  <si>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</si>
  <si>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</si>
  <si>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</si>
  <si>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</si>
  <si>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</si>
  <si>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</si>
  <si>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</si>
  <si>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</si>
  <si>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</si>
  <si>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</si>
  <si>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</si>
  <si>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</si>
  <si>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</si>
  <si>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</si>
  <si>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</si>
  <si>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</si>
  <si>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</si>
  <si>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</si>
  <si>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</si>
  <si>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</si>
  <si>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</si>
  <si>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</si>
  <si>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</si>
  <si>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</si>
  <si>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</si>
  <si>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</si>
  <si>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</si>
  <si>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</si>
  <si>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</si>
  <si>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</si>
  <si>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</si>
  <si>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</si>
  <si>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</si>
  <si>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</si>
  <si>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</si>
  <si>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</si>
  <si>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</si>
  <si>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</si>
  <si>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</si>
  <si>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</si>
  <si>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</si>
  <si>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</si>
  <si>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</si>
  <si>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</si>
  <si>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</si>
  <si>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</si>
  <si>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</si>
  <si>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</si>
  <si>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</si>
  <si>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</si>
  <si>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</si>
  <si>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</si>
  <si>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</si>
  <si>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</si>
  <si>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</si>
  <si>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</si>
  <si>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</si>
  <si>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</si>
  <si>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</si>
  <si>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</si>
  <si>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</si>
  <si>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</si>
  <si>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</si>
  <si>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</si>
  <si>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</si>
  <si>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</si>
  <si>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</si>
  <si>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</si>
  <si>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</si>
  <si>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</si>
  <si>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</si>
  <si>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</si>
  <si>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</si>
  <si>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</si>
  <si>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</si>
  <si>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</si>
  <si>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</si>
  <si>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</si>
  <si>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</si>
  <si>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</si>
  <si>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</si>
  <si>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</si>
  <si>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</si>
  <si>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</si>
  <si>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</si>
  <si>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</si>
  <si>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</si>
  <si>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</si>
  <si>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</si>
  <si>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</si>
  <si>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</si>
  <si>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</si>
  <si>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</si>
  <si>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</si>
  <si>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</si>
  <si>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</si>
  <si>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</si>
  <si>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</si>
  <si>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</si>
  <si>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</si>
  <si>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</si>
  <si>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</si>
  <si>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</si>
  <si>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</si>
  <si>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</si>
  <si>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</si>
  <si>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</si>
  <si>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</si>
  <si>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</si>
  <si>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</si>
  <si>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</si>
  <si>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</si>
  <si>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</si>
  <si>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</si>
  <si>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</si>
  <si>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</si>
  <si>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</si>
  <si>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</si>
  <si>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</si>
  <si>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</si>
  <si>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</si>
  <si>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</si>
  <si>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</si>
  <si>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</si>
  <si>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</si>
  <si>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</si>
  <si>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</si>
  <si>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</si>
  <si>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</si>
  <si>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</si>
  <si>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</si>
  <si>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</si>
  <si>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</si>
  <si>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</si>
  <si>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</si>
  <si>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</si>
  <si>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</si>
  <si>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</si>
  <si>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</si>
  <si>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</si>
  <si>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</si>
  <si>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</si>
  <si>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</si>
  <si>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</si>
  <si>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</si>
  <si>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</si>
  <si>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</si>
  <si>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</si>
  <si>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</si>
  <si>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</si>
  <si>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</si>
  <si>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</si>
  <si>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</si>
  <si>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</si>
  <si>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</si>
  <si>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</si>
  <si>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</si>
  <si>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</si>
  <si>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</si>
  <si>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</si>
  <si>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</si>
  <si>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</si>
  <si>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</si>
  <si>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</si>
  <si>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</si>
  <si>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</si>
  <si>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</si>
  <si>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</si>
  <si>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</si>
  <si>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</si>
  <si>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</si>
  <si>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</si>
  <si>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</si>
  <si>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</si>
  <si>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</si>
  <si>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</si>
  <si>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</si>
  <si>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</si>
  <si>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</si>
  <si>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</si>
  <si>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</si>
  <si>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</si>
  <si>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</si>
  <si>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</si>
  <si>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</si>
  <si>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</si>
  <si>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</si>
  <si>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</si>
  <si>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</si>
  <si>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</si>
  <si>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</si>
  <si>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</si>
  <si>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</si>
  <si>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</si>
  <si>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</si>
  <si>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</si>
  <si>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</si>
  <si>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</si>
  <si>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</si>
  <si>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</si>
  <si>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</si>
  <si>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</si>
  <si>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</si>
  <si>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</si>
  <si>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</si>
  <si>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</si>
  <si>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</si>
  <si>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</si>
  <si>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</si>
  <si>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</si>
  <si>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</si>
  <si>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</si>
  <si>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</si>
  <si>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</si>
  <si>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</si>
  <si>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</si>
  <si>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</si>
  <si>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</si>
  <si>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</si>
  <si>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</si>
  <si>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</si>
  <si>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</si>
  <si>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</si>
  <si>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</si>
  <si>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</si>
  <si>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</si>
  <si>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</si>
  <si>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</si>
  <si>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</si>
  <si>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</si>
  <si>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</si>
  <si>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</si>
  <si>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</si>
  <si>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</si>
  <si>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</si>
  <si>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</si>
  <si>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</si>
  <si>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</si>
  <si>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</si>
  <si>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</si>
  <si>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</si>
  <si>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</si>
  <si>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</si>
  <si>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</si>
  <si>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</si>
  <si>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</si>
  <si>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</si>
  <si>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</si>
  <si>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</si>
  <si>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</si>
  <si>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</si>
  <si>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</si>
  <si>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</si>
  <si>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</si>
  <si>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</si>
  <si>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</si>
  <si>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</si>
  <si>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</si>
  <si>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</si>
  <si>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</si>
  <si>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</si>
  <si>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</si>
  <si>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</si>
  <si>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</si>
  <si>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</si>
  <si>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</si>
  <si>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</si>
  <si>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</si>
  <si>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</si>
  <si>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</si>
  <si>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</si>
  <si>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</si>
  <si>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</si>
  <si>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</si>
  <si>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</si>
  <si>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</si>
  <si>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</si>
  <si>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</si>
  <si>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</si>
  <si>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</si>
  <si>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</si>
  <si>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</si>
  <si>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</si>
  <si>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</si>
  <si>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</si>
  <si>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</si>
  <si>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</si>
  <si>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</si>
  <si>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</si>
  <si>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</si>
  <si>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</si>
  <si>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</si>
  <si>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</si>
  <si>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</si>
  <si>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</si>
  <si>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</si>
  <si>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</si>
  <si>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</si>
  <si>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</si>
  <si>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</si>
  <si>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</si>
  <si>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</si>
  <si>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</si>
  <si>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</si>
  <si>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</si>
  <si>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</si>
  <si>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</si>
  <si>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</si>
  <si>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</si>
  <si>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</si>
  <si>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</si>
  <si>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</si>
  <si>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</si>
  <si>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</si>
  <si>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</si>
  <si>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</si>
  <si>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</si>
  <si>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</si>
  <si>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</si>
  <si>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</si>
  <si>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</si>
  <si>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</si>
  <si>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</si>
  <si>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</si>
  <si>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</si>
  <si>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</si>
  <si>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</si>
  <si>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</si>
  <si>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</si>
  <si>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</si>
  <si>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</si>
  <si>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</si>
  <si>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</si>
  <si>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</si>
  <si>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</si>
  <si>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</si>
  <si>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</si>
  <si>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</si>
  <si>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</si>
  <si>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</si>
  <si>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</si>
  <si>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</si>
  <si>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</si>
  <si>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</si>
  <si>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</si>
  <si>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</si>
  <si>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</si>
  <si>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</si>
  <si>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</si>
  <si>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</si>
  <si>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</si>
  <si>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</si>
  <si>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</si>
  <si>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</si>
  <si>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</si>
  <si>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</si>
  <si>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</si>
  <si>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</si>
  <si>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</si>
  <si>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</si>
  <si>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</si>
  <si>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</si>
  <si>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</si>
  <si>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</si>
  <si>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</si>
  <si>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</si>
  <si>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</si>
  <si>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</si>
  <si>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</si>
  <si>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</si>
  <si>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</si>
  <si>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</si>
  <si>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</si>
  <si>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</si>
  <si>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</si>
  <si>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</si>
  <si>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</si>
  <si>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</si>
  <si>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</si>
  <si>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</si>
  <si>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</si>
  <si>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</si>
  <si>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</si>
  <si>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</si>
  <si>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</si>
  <si>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</si>
  <si>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</si>
  <si>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</si>
  <si>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</si>
  <si>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</si>
  <si>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</si>
  <si>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</si>
  <si>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</si>
  <si>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</si>
  <si>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</si>
  <si>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</si>
  <si>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</si>
  <si>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</si>
  <si>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</si>
  <si>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</si>
  <si>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</si>
  <si>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</si>
  <si>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</si>
  <si>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</si>
  <si>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</si>
  <si>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</si>
  <si>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</si>
  <si>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</si>
  <si>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</si>
  <si>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</si>
  <si>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</si>
  <si>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</si>
  <si>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</si>
  <si>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</si>
  <si>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</si>
  <si>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</si>
  <si>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</si>
  <si>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</si>
  <si>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</si>
  <si>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</si>
  <si>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</si>
  <si>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</si>
  <si>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</si>
  <si>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</si>
  <si>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</si>
  <si>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</si>
  <si>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</si>
  <si>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</si>
  <si>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</si>
  <si>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</si>
  <si>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</si>
  <si>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</si>
  <si>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</si>
  <si>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</si>
  <si>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</si>
  <si>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</si>
  <si>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</si>
  <si>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</si>
  <si>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</si>
  <si>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</si>
  <si>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</si>
  <si>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</si>
  <si>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</si>
  <si>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</si>
  <si>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</si>
  <si>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</si>
  <si>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</si>
  <si>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</si>
  <si>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</si>
  <si>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</si>
  <si>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</si>
  <si>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</si>
  <si>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</si>
  <si>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</si>
  <si>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</si>
  <si>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</si>
  <si>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</si>
  <si>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</si>
  <si>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</si>
  <si>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</si>
  <si>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</si>
  <si>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</si>
  <si>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</si>
  <si>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</si>
  <si>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</si>
  <si>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</si>
  <si>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</si>
  <si>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</si>
  <si>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</si>
  <si>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</si>
  <si>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</si>
  <si>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</si>
  <si>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</si>
  <si>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</si>
  <si>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</si>
  <si>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</si>
  <si>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</si>
  <si>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</si>
  <si>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</si>
  <si>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</si>
  <si>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</si>
  <si>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</si>
  <si>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</si>
  <si>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</si>
  <si>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</si>
  <si>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</si>
  <si>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</si>
  <si>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</si>
  <si>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</si>
  <si>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</si>
  <si>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</si>
  <si>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</si>
  <si>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</si>
  <si>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</si>
  <si>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</si>
  <si>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</si>
  <si>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</si>
  <si>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</si>
  <si>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</si>
  <si>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</si>
  <si>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</si>
  <si>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</si>
  <si>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</si>
  <si>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</si>
  <si>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</si>
  <si>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</si>
  <si>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</si>
  <si>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</si>
  <si>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</si>
  <si>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</si>
  <si>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</si>
  <si>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</si>
  <si>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</si>
  <si>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</si>
  <si>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</si>
  <si>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</si>
  <si>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</si>
  <si>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</si>
  <si>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</si>
  <si>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</si>
  <si>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</si>
  <si>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</si>
  <si>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</si>
  <si>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</si>
  <si>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</si>
  <si>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</si>
  <si>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</si>
  <si>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</si>
  <si>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</si>
  <si>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</si>
  <si>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</si>
  <si>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</si>
  <si>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</si>
  <si>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</si>
  <si>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</si>
  <si>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</si>
  <si>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</si>
  <si>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</si>
  <si>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</si>
  <si>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</si>
  <si>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</si>
  <si>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</si>
  <si>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</si>
  <si>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</si>
  <si>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</si>
  <si>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</si>
  <si>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</si>
  <si>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</si>
  <si>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</si>
  <si>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</si>
  <si>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</si>
  <si>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</si>
  <si>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</si>
  <si>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</si>
  <si>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</si>
  <si>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</si>
  <si>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</si>
  <si>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</si>
  <si>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</si>
  <si>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</si>
  <si>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</si>
  <si>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</si>
  <si>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</si>
  <si>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</si>
  <si>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</si>
  <si>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</si>
  <si>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</si>
  <si>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</si>
  <si>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</si>
  <si>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</si>
  <si>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</si>
  <si>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</si>
  <si>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</si>
  <si>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</si>
  <si>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</si>
  <si>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</si>
  <si>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</si>
  <si>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</si>
  <si>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</si>
  <si>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</si>
  <si>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</si>
  <si>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</si>
  <si>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</si>
  <si>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</si>
  <si>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</si>
  <si>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</si>
  <si>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</si>
  <si>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</si>
  <si>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</si>
  <si>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</si>
  <si>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</si>
  <si>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</si>
  <si>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</si>
  <si>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</si>
  <si>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</si>
  <si>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</si>
  <si>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</si>
  <si>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</si>
  <si>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</si>
  <si>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</si>
  <si>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</si>
  <si>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</si>
  <si>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</si>
  <si>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</si>
  <si>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</si>
  <si>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</si>
  <si>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</si>
  <si>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</si>
  <si>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</si>
  <si>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</si>
  <si>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</si>
  <si>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</si>
  <si>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</si>
  <si>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</si>
  <si>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</si>
  <si>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</si>
  <si>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</si>
  <si>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</si>
  <si>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</si>
  <si>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</si>
  <si>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</si>
  <si>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</si>
  <si>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</si>
  <si>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</si>
  <si>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</si>
  <si>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</si>
  <si>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</si>
  <si>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</si>
  <si>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</si>
  <si>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</si>
  <si>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</si>
  <si>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</si>
  <si>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</si>
  <si>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</si>
  <si>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</si>
  <si>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</si>
  <si>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</si>
  <si>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</si>
  <si>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</si>
  <si>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</si>
  <si>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</si>
  <si>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</si>
  <si>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</si>
  <si>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</si>
  <si>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</si>
  <si>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</si>
  <si>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</si>
  <si>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</si>
  <si>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</si>
  <si>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</si>
  <si>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</si>
  <si>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</si>
  <si>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</si>
  <si>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</si>
  <si>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</si>
  <si>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</si>
  <si>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</si>
  <si>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</si>
  <si>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</si>
  <si>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</si>
  <si>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</si>
  <si>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</si>
  <si>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</si>
  <si>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</si>
  <si>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</si>
  <si>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</si>
  <si>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</si>
  <si>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</si>
  <si>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</si>
  <si>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</si>
  <si>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</si>
  <si>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</si>
  <si>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</si>
  <si>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</si>
  <si>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</si>
  <si>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</si>
  <si>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</si>
  <si>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</si>
  <si>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</si>
  <si>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</si>
  <si>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</si>
  <si>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</si>
  <si>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</si>
  <si>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</si>
  <si>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</si>
  <si>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</si>
  <si>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</si>
  <si>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</si>
  <si>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</si>
  <si>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</si>
  <si>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</si>
  <si>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</si>
  <si>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</si>
  <si>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</si>
  <si>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</si>
  <si>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</si>
  <si>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</si>
  <si>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</si>
  <si>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</si>
  <si>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</si>
  <si>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</si>
  <si>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</si>
  <si>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</si>
  <si>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</si>
  <si>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</si>
  <si>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</si>
  <si>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</si>
  <si>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</si>
  <si>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</si>
  <si>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</si>
  <si>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</si>
  <si>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</si>
  <si>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</si>
  <si>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</si>
  <si>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</si>
  <si>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</si>
  <si>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</si>
  <si>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</si>
  <si>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</si>
  <si>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</si>
  <si>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</si>
  <si>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</si>
  <si>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</si>
  <si>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</si>
  <si>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</si>
  <si>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</si>
  <si>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</si>
  <si>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</si>
  <si>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</si>
  <si>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</si>
  <si>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</si>
  <si>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</si>
  <si>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</si>
  <si>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</si>
  <si>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</si>
  <si>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</si>
  <si>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</si>
  <si>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</si>
  <si>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</si>
  <si>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</si>
  <si>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</si>
  <si>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</si>
  <si>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</si>
  <si>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</si>
  <si>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</si>
  <si>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</si>
  <si>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</si>
  <si>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</si>
  <si>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</si>
  <si>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</si>
  <si>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</si>
  <si>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</si>
  <si>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</si>
  <si>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</si>
  <si>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</si>
  <si>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</si>
  <si>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</si>
  <si>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</si>
  <si>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</si>
  <si>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</si>
  <si>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</si>
  <si>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</si>
  <si>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</si>
  <si>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</si>
  <si>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</si>
  <si>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</si>
  <si>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</si>
  <si>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</si>
  <si>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</si>
  <si>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</si>
  <si>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</si>
  <si>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</si>
  <si>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</si>
  <si>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</si>
  <si>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</si>
  <si>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</si>
  <si>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</si>
  <si>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</si>
  <si>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</si>
  <si>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</si>
  <si>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</si>
  <si>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</si>
  <si>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</si>
  <si>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</si>
  <si>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</si>
  <si>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</si>
  <si>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</si>
  <si>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</si>
  <si>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</si>
  <si>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</si>
  <si>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</si>
  <si>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</si>
  <si>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</si>
  <si>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</si>
  <si>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</si>
  <si>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</si>
  <si>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</si>
  <si>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</si>
  <si>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</si>
  <si>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</si>
  <si>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</si>
  <si>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</si>
  <si>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</si>
  <si>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</si>
  <si>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</si>
  <si>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</si>
  <si>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</si>
  <si>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</si>
  <si>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</si>
  <si>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</si>
  <si>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</si>
  <si>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</si>
  <si>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</si>
  <si>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</si>
  <si>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</si>
  <si>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</si>
  <si>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</si>
  <si>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</si>
  <si>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</si>
  <si>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</si>
  <si>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</si>
  <si>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</si>
  <si>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</si>
  <si>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</si>
  <si>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</si>
  <si>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</si>
  <si>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</si>
  <si>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</si>
  <si>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</si>
  <si>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</si>
  <si>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</si>
  <si>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</si>
  <si>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</si>
  <si>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</si>
  <si>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</si>
  <si>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</si>
  <si>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</si>
  <si>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</si>
  <si>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</si>
  <si>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</si>
  <si>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</si>
  <si>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</si>
  <si>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</si>
  <si>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</si>
  <si>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</si>
  <si>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</si>
  <si>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</si>
  <si>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</si>
  <si>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</si>
  <si>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</si>
  <si>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</si>
  <si>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</si>
  <si>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</si>
  <si>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</si>
  <si>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</si>
  <si>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</si>
  <si>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</si>
  <si>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</si>
  <si>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</si>
  <si>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</si>
  <si>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</si>
  <si>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</si>
  <si>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</si>
  <si>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</si>
  <si>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</si>
  <si>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</si>
  <si>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</si>
  <si>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</si>
  <si>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</si>
  <si>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</si>
  <si>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</si>
  <si>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</si>
  <si>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</si>
  <si>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</si>
  <si>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</si>
  <si>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</si>
  <si>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</si>
  <si>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</si>
  <si>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</si>
  <si>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</si>
  <si>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</si>
  <si>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</si>
  <si>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</si>
  <si>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</si>
  <si>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</si>
  <si>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</si>
  <si>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</si>
  <si>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</si>
  <si>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</si>
  <si>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</si>
  <si>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</si>
  <si>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</si>
  <si>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</si>
  <si>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</si>
  <si>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</si>
  <si>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</si>
  <si>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</si>
  <si>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</si>
  <si>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</si>
  <si>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</si>
  <si>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</si>
  <si>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</si>
  <si>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</si>
  <si>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</si>
  <si>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</si>
  <si>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</si>
  <si>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</si>
  <si>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</si>
  <si>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</si>
  <si>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</si>
  <si>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</si>
  <si>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</si>
  <si>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</si>
  <si>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</si>
  <si>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</si>
  <si>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</si>
  <si>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</si>
  <si>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</si>
  <si>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</si>
  <si>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</si>
  <si>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</si>
  <si>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</si>
  <si>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</si>
  <si>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</si>
  <si>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</si>
  <si>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</si>
  <si>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</si>
  <si>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</si>
  <si>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</si>
  <si>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</si>
  <si>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</si>
  <si>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</si>
  <si>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</si>
  <si>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</si>
  <si>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</si>
  <si>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</si>
  <si>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</si>
  <si>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</si>
  <si>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</si>
  <si>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</si>
  <si>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</si>
  <si>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</si>
  <si>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</si>
  <si>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</si>
  <si>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</si>
  <si>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</si>
  <si>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</si>
  <si>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</si>
  <si>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</si>
  <si>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</si>
  <si>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</si>
  <si>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</si>
  <si>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</si>
  <si>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</si>
  <si>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</si>
  <si>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</si>
  <si>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</si>
  <si>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</si>
  <si>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</si>
  <si>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</si>
  <si>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</si>
  <si>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</si>
  <si>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</si>
  <si>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</si>
  <si>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</si>
  <si>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</si>
  <si>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</si>
  <si>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</si>
  <si>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</si>
  <si>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</si>
  <si>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</si>
  <si>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</si>
  <si>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</si>
  <si>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</si>
  <si>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</si>
  <si>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</si>
  <si>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</si>
  <si>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</si>
  <si>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</si>
  <si>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</si>
  <si>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</si>
  <si>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</si>
  <si>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</si>
  <si>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</si>
  <si>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</si>
  <si>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</si>
  <si>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</si>
  <si>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</si>
  <si>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</si>
  <si>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</si>
  <si>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</si>
  <si>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</si>
  <si>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</si>
  <si>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</si>
  <si>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</si>
  <si>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</si>
  <si>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</si>
  <si>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</si>
  <si>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</si>
  <si>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</si>
  <si>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</si>
  <si>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</si>
  <si>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</si>
  <si>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</si>
  <si>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</si>
  <si>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</si>
  <si>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</si>
  <si>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</si>
  <si>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</si>
  <si>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</si>
  <si>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</si>
  <si>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</si>
  <si>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</si>
  <si>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</si>
  <si>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</si>
  <si>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</si>
  <si>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</si>
  <si>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</si>
  <si>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</si>
  <si>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</si>
  <si>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</si>
  <si>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</si>
  <si>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</si>
  <si>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</si>
  <si>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</si>
  <si>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</si>
  <si>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</si>
  <si>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</si>
  <si>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</si>
  <si>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</si>
  <si>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</si>
  <si>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</si>
  <si>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</si>
  <si>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</si>
  <si>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</si>
  <si>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</si>
  <si>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</si>
  <si>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</si>
  <si>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</si>
  <si>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</si>
  <si>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</si>
  <si>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</si>
  <si>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</si>
  <si>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</si>
  <si>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</si>
  <si>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</si>
  <si>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</si>
  <si>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</si>
  <si>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</si>
  <si>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</si>
  <si>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</si>
  <si>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</si>
  <si>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</si>
  <si>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</si>
  <si>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</si>
  <si>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</si>
  <si>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</si>
  <si>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</si>
  <si>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</si>
  <si>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</si>
  <si>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</si>
  <si>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</si>
  <si>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</si>
  <si>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</si>
  <si>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</si>
  <si>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</si>
  <si>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</si>
  <si>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</si>
  <si>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</si>
  <si>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</si>
  <si>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</si>
  <si>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</si>
  <si>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</si>
  <si>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</si>
  <si>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</si>
  <si>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</si>
  <si>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</si>
  <si>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</si>
  <si>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</si>
  <si>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</si>
  <si>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</si>
  <si>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</si>
  <si>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</si>
  <si>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</si>
  <si>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</si>
  <si>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</si>
  <si>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</si>
  <si>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</si>
  <si>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</si>
  <si>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</si>
  <si>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</si>
  <si>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</si>
  <si>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</si>
  <si>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</si>
  <si>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</si>
  <si>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</si>
  <si>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</si>
  <si>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</si>
  <si>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</si>
  <si>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</si>
  <si>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</si>
  <si>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</si>
  <si>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</si>
  <si>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</si>
  <si>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</si>
  <si>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</si>
  <si>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</si>
  <si>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</si>
  <si>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</si>
  <si>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</si>
  <si>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</si>
  <si>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</si>
  <si>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</si>
  <si>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</si>
  <si>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</si>
  <si>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</si>
  <si>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</si>
  <si>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</si>
  <si>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</si>
  <si>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</si>
  <si>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</si>
  <si>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</si>
  <si>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</si>
  <si>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</si>
  <si>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</si>
  <si>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</si>
  <si>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</si>
  <si>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</si>
  <si>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</si>
  <si>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</si>
  <si>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</si>
  <si>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</si>
  <si>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</si>
  <si>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</si>
  <si>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</si>
  <si>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</si>
  <si>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</si>
  <si>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</si>
  <si>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</si>
  <si>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</si>
  <si>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</si>
  <si>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</si>
  <si>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</si>
  <si>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</si>
  <si>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</si>
  <si>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</si>
  <si>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</si>
  <si>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</si>
  <si>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</si>
  <si>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</si>
  <si>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</si>
  <si>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</si>
  <si>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</si>
  <si>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</si>
  <si>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</si>
  <si>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</si>
  <si>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</si>
  <si>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</si>
  <si>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</si>
  <si>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</si>
  <si>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</si>
  <si>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</si>
  <si>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</si>
  <si>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</si>
  <si>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</si>
  <si>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</si>
  <si>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</si>
  <si>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</si>
  <si>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</si>
  <si>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</si>
  <si>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</si>
  <si>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</si>
  <si>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</si>
  <si>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</si>
  <si>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</si>
  <si>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</si>
  <si>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</si>
  <si>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</si>
  <si>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</si>
  <si>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</si>
  <si>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</si>
  <si>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</si>
  <si>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</si>
  <si>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</si>
  <si>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</si>
  <si>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</si>
  <si>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</si>
  <si>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</si>
  <si>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</si>
  <si>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</si>
  <si>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</si>
  <si>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</si>
  <si>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</si>
  <si>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</si>
  <si>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</si>
  <si>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</si>
  <si>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</si>
  <si>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</si>
  <si>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</si>
  <si>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</si>
  <si>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</si>
  <si>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</si>
  <si>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</si>
  <si>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</si>
  <si>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</si>
  <si>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</si>
  <si>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</si>
  <si>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</si>
  <si>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</si>
  <si>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</si>
  <si>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</si>
  <si>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</si>
  <si>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</si>
  <si>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</si>
  <si>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</si>
  <si>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</si>
  <si>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</si>
  <si>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</si>
  <si>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</si>
  <si>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</si>
  <si>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</si>
  <si>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</si>
  <si>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</si>
  <si>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</si>
  <si>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</si>
  <si>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</si>
  <si>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</si>
  <si>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</si>
  <si>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</si>
  <si>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</si>
  <si>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</si>
  <si>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</si>
  <si>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</si>
  <si>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</si>
  <si>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</si>
  <si>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</si>
  <si>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</si>
  <si>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</si>
  <si>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</si>
  <si>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</si>
  <si>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</si>
  <si>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</si>
  <si>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</si>
  <si>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</si>
  <si>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</si>
  <si>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</si>
  <si>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</si>
  <si>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</si>
  <si>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</si>
  <si>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</si>
  <si>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</si>
  <si>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</si>
  <si>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</si>
  <si>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</si>
  <si>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</si>
  <si>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</si>
  <si>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</si>
  <si>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</si>
  <si>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</si>
  <si>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</si>
  <si>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</si>
  <si>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</si>
  <si>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</si>
  <si>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</si>
  <si>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</si>
  <si>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</si>
  <si>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</si>
  <si>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</si>
  <si>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</si>
  <si>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</si>
  <si>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</si>
  <si>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</si>
  <si>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</si>
  <si>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</si>
  <si>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</si>
  <si>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</si>
  <si>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</si>
  <si>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</si>
  <si>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</si>
  <si>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</si>
  <si>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</si>
  <si>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</si>
  <si>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</si>
  <si>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</si>
  <si>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</si>
  <si>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</si>
  <si>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</si>
  <si>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</si>
  <si>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</si>
  <si>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</si>
  <si>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</si>
  <si>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</si>
  <si>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</si>
  <si>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</si>
  <si>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</si>
  <si>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</si>
  <si>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</si>
  <si>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</si>
  <si>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</si>
  <si>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</si>
  <si>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</si>
  <si>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</si>
  <si>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</si>
  <si>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</si>
  <si>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</si>
  <si>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</si>
  <si>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</si>
  <si>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</si>
  <si>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</si>
  <si>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</si>
  <si>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</si>
  <si>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</si>
  <si>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</si>
  <si>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</si>
  <si>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</si>
  <si>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</si>
  <si>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</si>
  <si>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</si>
  <si>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</si>
  <si>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</si>
  <si>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</si>
  <si>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</si>
  <si>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</si>
  <si>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</si>
  <si>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</si>
  <si>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</si>
  <si>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</si>
  <si>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</si>
  <si>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</si>
  <si>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</si>
  <si>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</si>
  <si>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</si>
  <si>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</si>
  <si>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</si>
  <si>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</si>
  <si>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</si>
  <si>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</si>
  <si>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</si>
  <si>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</si>
  <si>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</si>
  <si>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</si>
  <si>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</si>
  <si>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</si>
  <si>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</si>
  <si>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</si>
  <si>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</si>
  <si>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</si>
  <si>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</si>
  <si>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</si>
  <si>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</si>
  <si>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</si>
  <si>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</si>
  <si>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</si>
  <si>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</si>
  <si>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</si>
  <si>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</si>
  <si>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</si>
  <si>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</si>
  <si>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</si>
  <si>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</si>
  <si>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</si>
  <si>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</si>
  <si>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</si>
  <si>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</si>
  <si>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</si>
  <si>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</si>
  <si>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</si>
  <si>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</si>
  <si>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</si>
  <si>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</si>
  <si>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</si>
  <si>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</si>
  <si>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</si>
  <si>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</si>
  <si>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</si>
  <si>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</si>
  <si>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</si>
  <si>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</si>
  <si>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</si>
  <si>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</si>
  <si>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</si>
  <si>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</si>
  <si>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</si>
  <si>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</si>
  <si>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</si>
  <si>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</si>
  <si>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</si>
  <si>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</si>
  <si>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</si>
  <si>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</si>
  <si>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</si>
  <si>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</si>
  <si>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</si>
  <si>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</si>
  <si>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</si>
  <si>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</si>
  <si>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</si>
  <si>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</si>
  <si>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</si>
  <si>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</si>
  <si>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</si>
  <si>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</si>
  <si>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</si>
  <si>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</si>
  <si>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</si>
  <si>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</si>
  <si>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</si>
  <si>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</si>
  <si>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</si>
  <si>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</si>
  <si>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</si>
  <si>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</si>
  <si>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</si>
  <si>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</si>
  <si>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</si>
  <si>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</si>
  <si>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</si>
  <si>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</si>
  <si>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</si>
  <si>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</si>
  <si>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</si>
  <si>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</si>
  <si>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</si>
  <si>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</si>
  <si>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</si>
  <si>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</si>
  <si>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</si>
  <si>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</si>
  <si>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</si>
  <si>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</si>
  <si>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</si>
  <si>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</si>
  <si>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</si>
  <si>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</si>
  <si>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</si>
  <si>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</si>
  <si>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</si>
  <si>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</si>
  <si>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</si>
  <si>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</si>
  <si>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</si>
  <si>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</si>
  <si>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</si>
  <si>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</si>
  <si>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</si>
  <si>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</si>
  <si>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</si>
  <si>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</si>
  <si>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</si>
  <si>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</si>
  <si>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</si>
  <si>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</si>
  <si>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</si>
  <si>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</si>
  <si>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</si>
  <si>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</si>
  <si>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</si>
  <si>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</si>
  <si>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</si>
  <si>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</si>
  <si>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</si>
  <si>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</si>
  <si>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</si>
  <si>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</si>
  <si>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</si>
  <si>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</si>
  <si>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</si>
  <si>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</si>
  <si>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</si>
  <si>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</si>
  <si>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</si>
  <si>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</si>
  <si>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</si>
  <si>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</si>
  <si>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</si>
  <si>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</si>
  <si>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</si>
  <si>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</si>
  <si>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</si>
  <si>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</si>
  <si>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</si>
  <si>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</si>
  <si>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</si>
  <si>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</si>
  <si>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</si>
  <si>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</si>
  <si>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</si>
  <si>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</si>
  <si>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</si>
  <si>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</si>
  <si>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</si>
  <si>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</si>
  <si>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</si>
  <si>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</si>
  <si>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</si>
  <si>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</si>
  <si>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</si>
  <si>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</si>
  <si>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</si>
  <si>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</si>
  <si>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</si>
  <si>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</si>
  <si>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</si>
  <si>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</si>
  <si>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</si>
  <si>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</si>
  <si>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</si>
  <si>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</si>
  <si>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</si>
  <si>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</si>
  <si>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</si>
  <si>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</si>
  <si>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</si>
  <si>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</si>
  <si>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</si>
  <si>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</si>
  <si>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</si>
  <si>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</si>
  <si>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</si>
  <si>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</si>
  <si>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</si>
  <si>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</si>
  <si>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</si>
  <si>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</si>
  <si>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</si>
  <si>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</si>
  <si>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</si>
  <si>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</si>
  <si>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</si>
  <si>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</si>
  <si>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</si>
  <si>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</si>
  <si>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</si>
  <si>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</si>
  <si>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</si>
  <si>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</si>
  <si>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</si>
  <si>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</si>
  <si>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</si>
  <si>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</si>
  <si>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</si>
  <si>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</si>
  <si>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</si>
  <si>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</si>
  <si>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</si>
  <si>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</si>
  <si>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</si>
  <si>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</si>
  <si>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</si>
  <si>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</si>
  <si>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</si>
  <si>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</si>
  <si>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</si>
  <si>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</si>
  <si>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</si>
  <si>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</si>
  <si>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</si>
  <si>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</si>
  <si>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</si>
  <si>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</si>
  <si>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</si>
  <si>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</si>
  <si>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</si>
  <si>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</si>
  <si>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</si>
  <si>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</si>
  <si>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</si>
  <si>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</si>
  <si>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</si>
  <si>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</si>
  <si>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</si>
  <si>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</si>
  <si>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</si>
  <si>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</si>
  <si>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</si>
  <si>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</si>
  <si>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</si>
  <si>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</si>
  <si>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</si>
  <si>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</si>
  <si>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</si>
  <si>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</si>
  <si>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</si>
  <si>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</si>
  <si>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</si>
  <si>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</si>
  <si>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</si>
  <si>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</si>
  <si>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</si>
  <si>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</si>
  <si>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</si>
  <si>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</si>
  <si>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</si>
  <si>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</si>
  <si>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</si>
  <si>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</si>
  <si>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</si>
  <si>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</si>
  <si>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</si>
  <si>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</si>
  <si>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</si>
  <si>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</si>
  <si>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</si>
  <si>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</si>
  <si>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</si>
  <si>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</si>
  <si>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</si>
  <si>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</si>
  <si>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</si>
  <si>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</si>
  <si>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</si>
  <si>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</si>
  <si>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</si>
  <si>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</si>
  <si>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</si>
  <si>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</si>
  <si>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</si>
  <si>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</si>
  <si>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</si>
  <si>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</si>
  <si>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</si>
  <si>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</si>
  <si>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</si>
  <si>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</si>
  <si>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</si>
  <si>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</si>
  <si>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</si>
  <si>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</si>
  <si>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</si>
  <si>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</si>
  <si>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</si>
  <si>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</si>
  <si>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</si>
  <si>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</si>
  <si>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</si>
  <si>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</si>
  <si>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</si>
  <si>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</si>
  <si>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</si>
  <si>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</si>
  <si>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</si>
  <si>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</si>
  <si>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</si>
  <si>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</si>
  <si>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</si>
  <si>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</si>
  <si>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</si>
  <si>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</si>
  <si>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</si>
  <si>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</si>
  <si>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</si>
  <si>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</si>
  <si>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</si>
  <si>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</si>
  <si>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</si>
  <si>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</si>
  <si>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</si>
  <si>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</si>
  <si>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</si>
  <si>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</si>
  <si>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</si>
  <si>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</si>
  <si>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</si>
  <si>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</si>
  <si>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</si>
  <si>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</si>
  <si>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</si>
  <si>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</si>
  <si>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</si>
  <si>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</si>
  <si>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</si>
  <si>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</si>
  <si>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</si>
  <si>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</si>
  <si>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</si>
  <si>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</si>
  <si>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</si>
  <si>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</si>
  <si>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</si>
  <si>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</si>
  <si>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</si>
  <si>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</si>
  <si>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</si>
  <si>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</si>
  <si>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</si>
  <si>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</si>
  <si>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</si>
  <si>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</si>
  <si>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</si>
  <si>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</si>
  <si>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</si>
  <si>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</si>
  <si>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</si>
  <si>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</si>
  <si>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</si>
  <si>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</si>
  <si>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</si>
  <si>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</si>
  <si>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</si>
  <si>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</si>
  <si>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</si>
  <si>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</si>
  <si>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</si>
  <si>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</si>
  <si>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</si>
  <si>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</si>
  <si>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</si>
  <si>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</si>
  <si>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</si>
  <si>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</si>
  <si>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</si>
  <si>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</si>
  <si>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</si>
  <si>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</si>
  <si>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</si>
  <si>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</si>
  <si>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</si>
  <si>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</si>
  <si>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</si>
  <si>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</si>
  <si>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</si>
  <si>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</si>
  <si>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</si>
  <si>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</si>
  <si>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</si>
  <si>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</si>
  <si>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</si>
  <si>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</si>
  <si>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</si>
  <si>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</si>
  <si>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</si>
  <si>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</si>
  <si>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</si>
  <si>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</si>
  <si>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</si>
  <si>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</si>
  <si>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</si>
  <si>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</si>
  <si>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</si>
  <si>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</si>
  <si>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</si>
  <si>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</si>
  <si>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</si>
  <si>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</si>
  <si>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</si>
  <si>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</si>
  <si>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</si>
  <si>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</si>
  <si>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</si>
  <si>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</si>
  <si>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</si>
  <si>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</si>
  <si>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</si>
  <si>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</si>
  <si>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</si>
  <si>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</si>
  <si>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</si>
  <si>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</si>
  <si>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</si>
  <si>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</si>
  <si>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</si>
  <si>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</si>
  <si>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</si>
  <si>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</si>
  <si>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</si>
  <si>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</si>
  <si>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</si>
  <si>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</si>
  <si>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</si>
  <si>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</si>
  <si>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</si>
  <si>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</si>
  <si>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</si>
  <si>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</si>
  <si>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</si>
  <si>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</si>
  <si>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</si>
  <si>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</si>
  <si>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</si>
  <si>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</si>
  <si>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</si>
  <si>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</si>
  <si>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</si>
  <si>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</si>
  <si>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</si>
  <si>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</si>
  <si>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</si>
  <si>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</si>
  <si>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</si>
  <si>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</si>
  <si>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</si>
  <si>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</si>
  <si>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</si>
  <si>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</si>
  <si>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</si>
  <si>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</si>
  <si>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</si>
  <si>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</si>
  <si>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</si>
  <si>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</si>
  <si>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</si>
  <si>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</si>
  <si>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</si>
  <si>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</si>
  <si>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</si>
  <si>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</si>
  <si>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</si>
  <si>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</si>
  <si>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</si>
  <si>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</si>
  <si>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</si>
  <si>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</si>
  <si>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</si>
  <si>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</si>
  <si>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</si>
  <si>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</si>
  <si>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</si>
  <si>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</si>
  <si>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</si>
  <si>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</si>
  <si>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</si>
  <si>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</si>
  <si>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</si>
  <si>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</si>
  <si>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</si>
  <si>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</si>
  <si>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</si>
  <si>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</si>
  <si>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</si>
  <si>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</si>
  <si>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</si>
  <si>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</si>
  <si>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</si>
  <si>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</si>
  <si>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</si>
  <si>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</si>
  <si>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</si>
  <si>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</si>
  <si>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</si>
  <si>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</si>
  <si>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</si>
  <si>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</si>
  <si>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</si>
  <si>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</si>
  <si>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</si>
  <si>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</si>
  <si>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</si>
  <si>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</si>
  <si>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</si>
  <si>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</si>
  <si>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</si>
  <si>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</si>
  <si>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</si>
  <si>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</si>
  <si>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</si>
  <si>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</si>
  <si>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</si>
  <si>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</si>
  <si>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</si>
  <si>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</si>
  <si>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</si>
  <si>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</si>
  <si>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</si>
  <si>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</si>
  <si>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</si>
  <si>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</si>
  <si>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</si>
  <si>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</si>
  <si>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</si>
  <si>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</si>
  <si>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</si>
  <si>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</si>
  <si>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</si>
  <si>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</si>
  <si>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</si>
  <si>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</si>
  <si>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</si>
  <si>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</si>
  <si>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</si>
  <si>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</si>
  <si>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</si>
  <si>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</si>
  <si>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</si>
  <si>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</si>
  <si>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</si>
  <si>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</si>
  <si>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</si>
  <si>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</si>
  <si>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</si>
  <si>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</si>
  <si>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</si>
  <si>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</si>
  <si>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</si>
  <si>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</si>
  <si>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</si>
  <si>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</si>
  <si>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</si>
  <si>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</si>
  <si>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</si>
  <si>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</si>
  <si>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</si>
  <si>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</si>
  <si>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</si>
  <si>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</si>
  <si>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</si>
  <si>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</si>
  <si>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</si>
  <si>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</si>
  <si>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</si>
  <si>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</si>
  <si>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</si>
  <si>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</si>
  <si>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</si>
  <si>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</si>
  <si>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</si>
  <si>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</si>
  <si>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</si>
  <si>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</si>
  <si>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</si>
  <si>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</si>
  <si>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</si>
  <si>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</si>
  <si>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</si>
  <si>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</si>
  <si>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</si>
  <si>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</si>
  <si>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</si>
  <si>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</si>
  <si>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</si>
  <si>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</si>
  <si>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</si>
  <si>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</si>
  <si>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</si>
  <si>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</si>
  <si>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</si>
  <si>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</si>
  <si>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</si>
  <si>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</si>
  <si>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</si>
  <si>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</si>
  <si>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</si>
  <si>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</si>
  <si>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</si>
  <si>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</si>
  <si>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</si>
  <si>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</si>
  <si>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</si>
  <si>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</si>
  <si>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</si>
  <si>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</si>
  <si>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</si>
  <si>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</si>
  <si>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</si>
  <si>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</si>
  <si>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</si>
  <si>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</si>
  <si>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</si>
  <si>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</si>
  <si>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</si>
  <si>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</si>
  <si>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</si>
  <si>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</si>
  <si>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</si>
  <si>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</si>
  <si>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</si>
  <si>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</si>
  <si>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</si>
  <si>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</si>
  <si>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</si>
  <si>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</si>
  <si>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</si>
  <si>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</si>
  <si>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</si>
  <si>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</si>
  <si>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</si>
  <si>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</si>
  <si>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</si>
  <si>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</si>
  <si>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</si>
  <si>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</si>
  <si>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</si>
  <si>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</si>
  <si>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</si>
  <si>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</si>
  <si>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</si>
  <si>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</si>
  <si>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</si>
  <si>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</si>
  <si>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</si>
  <si>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</si>
  <si>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</si>
  <si>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</si>
  <si>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</si>
  <si>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</si>
  <si>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</si>
  <si>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</si>
  <si>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</si>
  <si>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</si>
  <si>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</si>
  <si>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</si>
  <si>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</si>
  <si>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</si>
  <si>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</si>
  <si>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</si>
  <si>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</si>
  <si>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</si>
  <si>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</si>
  <si>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</si>
  <si>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</si>
  <si>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</si>
  <si>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</si>
  <si>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</si>
  <si>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</si>
  <si>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</si>
  <si>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</si>
  <si>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</si>
  <si>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</si>
  <si>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</si>
  <si>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</si>
  <si>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</si>
  <si>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</si>
  <si>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</si>
  <si>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</si>
  <si>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</si>
  <si>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</si>
  <si>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</si>
  <si>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</si>
  <si>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</si>
  <si>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</si>
  <si>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</si>
  <si>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</si>
  <si>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</si>
  <si>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</si>
  <si>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</si>
  <si>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</si>
  <si>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</si>
  <si>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</si>
  <si>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</si>
  <si>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</si>
  <si>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</si>
  <si>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</si>
  <si>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</si>
  <si>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</si>
  <si>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</si>
  <si>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</si>
  <si>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</si>
  <si>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</si>
  <si>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</si>
  <si>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</si>
  <si>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</si>
  <si>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</si>
  <si>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</si>
  <si>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</si>
  <si>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</si>
  <si>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</si>
  <si>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</si>
  <si>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</si>
  <si>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</si>
  <si>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</si>
  <si>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</si>
  <si>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</si>
  <si>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</si>
  <si>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</si>
  <si>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</si>
  <si>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</si>
  <si>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</si>
  <si>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</si>
  <si>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</si>
  <si>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</si>
  <si>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</si>
  <si>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</si>
  <si>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</si>
  <si>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</si>
  <si>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</si>
  <si>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</si>
  <si>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</si>
  <si>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</si>
  <si>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</si>
  <si>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</si>
  <si>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</si>
  <si>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</si>
  <si>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</si>
  <si>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</si>
  <si>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</si>
  <si>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</si>
  <si>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</si>
  <si>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</si>
  <si>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</si>
  <si>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</si>
  <si>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</si>
  <si>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</si>
  <si>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</si>
  <si>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</si>
  <si>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</si>
  <si>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</si>
  <si>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</si>
  <si>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</si>
  <si>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</si>
  <si>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</si>
  <si>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</si>
  <si>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</si>
  <si>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</si>
  <si>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</si>
  <si>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</si>
  <si>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</si>
  <si>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</si>
  <si>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</si>
  <si>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</si>
  <si>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</si>
  <si>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</si>
  <si>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</si>
  <si>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</si>
  <si>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</si>
  <si>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</si>
  <si>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</si>
  <si>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</si>
  <si>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</si>
  <si>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</si>
  <si>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</si>
  <si>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</si>
  <si>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</si>
  <si>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</si>
  <si>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</si>
  <si>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</si>
  <si>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</si>
  <si>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</si>
  <si>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</si>
  <si>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</si>
  <si>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</si>
  <si>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</si>
  <si>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</si>
  <si>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</si>
  <si>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</si>
  <si>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</si>
  <si>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</si>
  <si>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</si>
  <si>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</si>
  <si>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</si>
  <si>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</si>
  <si>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</si>
  <si>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</si>
  <si>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</si>
  <si>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</si>
  <si>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</si>
  <si>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</si>
  <si>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</si>
  <si>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</si>
  <si>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</si>
  <si>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</si>
  <si>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</si>
  <si>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</si>
  <si>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</si>
  <si>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</si>
  <si>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</si>
  <si>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</si>
  <si>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</si>
  <si>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</si>
  <si>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</si>
  <si>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</si>
  <si>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</si>
  <si>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</si>
  <si>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</si>
  <si>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</si>
  <si>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</si>
  <si>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</si>
  <si>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</si>
  <si>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</si>
  <si>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</si>
  <si>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</si>
  <si>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</si>
  <si>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</si>
  <si>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</si>
  <si>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</si>
  <si>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</si>
  <si>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</si>
  <si>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</si>
  <si>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</si>
  <si>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</si>
  <si>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</si>
  <si>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</si>
  <si>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</si>
  <si>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</si>
  <si>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</si>
  <si>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</si>
  <si>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</si>
  <si>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</si>
  <si>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</si>
  <si>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</si>
  <si>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</si>
  <si>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</si>
  <si>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</si>
  <si>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</si>
  <si>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</si>
  <si>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</si>
  <si>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</si>
  <si>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</si>
  <si>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</si>
  <si>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</si>
  <si>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</si>
  <si>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</si>
  <si>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</si>
  <si>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</si>
  <si>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</si>
  <si>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</si>
  <si>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</si>
  <si>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</si>
  <si>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</si>
  <si>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</si>
  <si>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</si>
  <si>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</si>
  <si>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</si>
  <si>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</si>
  <si>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</si>
  <si>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</si>
  <si>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</si>
  <si>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</si>
  <si>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</si>
  <si>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</si>
  <si>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</si>
  <si>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</si>
  <si>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</si>
  <si>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</si>
  <si>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</si>
  <si>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</si>
  <si>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</si>
  <si>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</si>
  <si>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</si>
  <si>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</si>
  <si>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</si>
  <si>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</si>
  <si>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</si>
  <si>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</si>
  <si>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</si>
  <si>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</si>
  <si>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</si>
  <si>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</si>
  <si>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</si>
  <si>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</si>
  <si>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</si>
  <si>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</si>
  <si>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</si>
  <si>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</si>
  <si>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</si>
  <si>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</si>
  <si>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</si>
  <si>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</si>
  <si>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</si>
  <si>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</si>
  <si>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</si>
  <si>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</si>
  <si>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</si>
  <si>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</si>
  <si>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</si>
  <si>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</si>
  <si>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</si>
  <si>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</si>
  <si>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</si>
  <si>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</si>
  <si>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</si>
  <si>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</si>
  <si>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</si>
  <si>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</si>
  <si>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</si>
  <si>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</si>
  <si>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</si>
  <si>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</si>
  <si>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</si>
  <si>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</si>
  <si>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</si>
  <si>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</si>
  <si>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</si>
  <si>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</si>
  <si>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</si>
  <si>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</si>
  <si>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</si>
  <si>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</si>
  <si>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</si>
  <si>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</si>
  <si>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</si>
  <si>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</si>
  <si>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</si>
  <si>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</si>
  <si>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</si>
  <si>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</si>
  <si>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</si>
  <si>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</si>
  <si>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</si>
  <si>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</si>
  <si>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</si>
  <si>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</si>
  <si>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</si>
  <si>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</si>
  <si>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</si>
  <si>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</si>
  <si>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</si>
  <si>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</si>
  <si>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</si>
  <si>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</si>
  <si>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</si>
  <si>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</si>
  <si>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</si>
  <si>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</si>
  <si>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</si>
  <si>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</si>
  <si>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</si>
  <si>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</si>
  <si>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</si>
  <si>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</si>
  <si>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</si>
  <si>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</si>
  <si>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</si>
  <si>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</si>
  <si>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</si>
  <si>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</si>
  <si>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</si>
  <si>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</si>
  <si>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</si>
  <si>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</si>
  <si>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</si>
  <si>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</si>
  <si>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</si>
  <si>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</si>
  <si>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</si>
  <si>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</si>
  <si>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</si>
  <si>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</si>
  <si>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</si>
  <si>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</si>
  <si>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</si>
  <si>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</si>
  <si>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</si>
  <si>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</si>
  <si>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</si>
  <si>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</si>
  <si>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</si>
  <si>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</si>
  <si>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</si>
  <si>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</si>
  <si>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</si>
  <si>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</si>
  <si>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</si>
  <si>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</si>
  <si>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</si>
  <si>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</si>
  <si>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</si>
  <si>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</si>
  <si>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</si>
  <si>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</si>
  <si>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</si>
  <si>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</si>
  <si>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</si>
  <si>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</si>
  <si>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</si>
  <si>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</si>
  <si>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</si>
  <si>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</si>
  <si>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</si>
  <si>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</si>
  <si>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</si>
  <si>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</si>
  <si>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</si>
  <si>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</si>
  <si>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</si>
  <si>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</si>
  <si>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</si>
  <si>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</si>
  <si>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</si>
  <si>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</si>
  <si>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</si>
  <si>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</si>
  <si>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</si>
  <si>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</si>
  <si>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</si>
  <si>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</si>
  <si>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</si>
  <si>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</si>
  <si>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</si>
  <si>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</si>
  <si>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</si>
  <si>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</si>
  <si>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</si>
  <si>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</si>
  <si>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</si>
  <si>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</si>
  <si>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</si>
  <si>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</si>
  <si>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</si>
  <si>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</si>
  <si>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</si>
  <si>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</si>
  <si>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</si>
  <si>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</si>
  <si>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</si>
  <si>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</si>
  <si>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</si>
  <si>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</si>
  <si>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</si>
  <si>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</si>
  <si>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</si>
  <si>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</si>
  <si>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</si>
  <si>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</si>
  <si>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</si>
  <si>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</si>
  <si>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</si>
  <si>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</si>
  <si>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</si>
  <si>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</si>
  <si>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</si>
  <si>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</si>
  <si>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</si>
  <si>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</si>
  <si>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</si>
  <si>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</si>
  <si>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</si>
  <si>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</si>
  <si>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</si>
  <si>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</si>
  <si>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</si>
  <si>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</si>
  <si>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</si>
  <si>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</si>
  <si>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</si>
  <si>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</si>
  <si>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</si>
  <si>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</si>
  <si>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</si>
  <si>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</si>
  <si>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</si>
  <si>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</si>
  <si>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</si>
  <si>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</si>
  <si>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</si>
  <si>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</si>
  <si>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</si>
  <si>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</si>
  <si>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</si>
  <si>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</si>
  <si>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</si>
  <si>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</si>
  <si>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</si>
  <si>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</si>
  <si>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</si>
  <si>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</si>
  <si>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</si>
  <si>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</si>
  <si>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</si>
  <si>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</si>
  <si>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</si>
  <si>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</si>
  <si>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</si>
  <si>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</si>
  <si>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</si>
  <si>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</si>
  <si>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</si>
  <si>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</si>
  <si>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</si>
  <si>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</si>
  <si>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</si>
  <si>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</si>
  <si>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</si>
  <si>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</si>
  <si>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</si>
  <si>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</si>
  <si>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</si>
  <si>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</si>
  <si>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</si>
  <si>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</si>
  <si>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</si>
  <si>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</si>
  <si>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</si>
  <si>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</si>
  <si>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</si>
  <si>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</si>
  <si>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</si>
  <si>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</si>
  <si>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</si>
  <si>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</si>
  <si>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</si>
  <si>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</si>
  <si>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</si>
  <si>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</si>
  <si>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</si>
  <si>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</si>
  <si>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</si>
  <si>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</si>
  <si>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</si>
  <si>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</si>
  <si>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</si>
  <si>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</si>
  <si>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</si>
  <si>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</si>
  <si>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</si>
  <si>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</si>
  <si>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</si>
  <si>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</si>
  <si>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</si>
  <si>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</si>
  <si>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</si>
  <si>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</si>
  <si>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</si>
  <si>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</si>
  <si>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</si>
  <si>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</si>
  <si>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</si>
  <si>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</si>
  <si>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</si>
  <si>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</si>
  <si>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</si>
  <si>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</si>
  <si>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</si>
  <si>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</si>
  <si>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</si>
  <si>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</si>
  <si>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</si>
  <si>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</si>
  <si>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</si>
  <si>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</si>
  <si>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</si>
  <si>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</si>
  <si>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</si>
  <si>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</si>
  <si>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</si>
  <si>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</si>
  <si>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</si>
  <si>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</si>
  <si>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</si>
  <si>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</si>
  <si>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</si>
  <si>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</si>
  <si>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</si>
  <si>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</si>
  <si>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</si>
  <si>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</si>
  <si>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</si>
  <si>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</si>
  <si>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</si>
  <si>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</si>
  <si>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</si>
  <si>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</si>
  <si>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</si>
  <si>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</si>
  <si>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</si>
  <si>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</si>
  <si>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</si>
  <si>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</si>
  <si>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</si>
  <si>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</si>
  <si>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</si>
  <si>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</si>
  <si>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</si>
  <si>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</si>
  <si>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</si>
  <si>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</si>
  <si>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</si>
  <si>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</si>
  <si>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</si>
  <si>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</si>
  <si>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</si>
  <si>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</si>
  <si>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</si>
  <si>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</si>
  <si>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</si>
  <si>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</si>
  <si>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</si>
  <si>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</si>
  <si>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</si>
  <si>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</si>
  <si>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</si>
  <si>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</si>
  <si>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</si>
  <si>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</si>
  <si>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</si>
  <si>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</si>
  <si>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</si>
  <si>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</si>
  <si>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</si>
  <si>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</si>
  <si>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</si>
  <si>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</si>
  <si>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</si>
  <si>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</si>
  <si>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</si>
  <si>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</si>
  <si>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</si>
  <si>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</si>
  <si>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</si>
  <si>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</si>
  <si>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</si>
  <si>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</si>
  <si>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</si>
  <si>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</si>
  <si>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</si>
  <si>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</si>
  <si>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</si>
  <si>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</si>
  <si>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</si>
  <si>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</si>
  <si>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</si>
  <si>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</si>
  <si>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</si>
  <si>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</si>
  <si>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</si>
  <si>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</si>
  <si>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</si>
  <si>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</si>
  <si>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</si>
  <si>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</si>
  <si>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</si>
  <si>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</si>
  <si>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</si>
  <si>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</si>
  <si>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</si>
  <si>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</si>
  <si>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</si>
  <si>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</si>
  <si>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</si>
  <si>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</si>
  <si>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</si>
  <si>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</si>
  <si>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</si>
  <si>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</si>
  <si>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</si>
  <si>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</si>
  <si>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</si>
  <si>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</si>
  <si>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</si>
  <si>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</si>
  <si>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</si>
  <si>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</si>
  <si>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</si>
  <si>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</si>
  <si>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</si>
  <si>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</si>
  <si>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</si>
  <si>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</si>
  <si>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</si>
  <si>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</si>
  <si>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</si>
  <si>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</si>
  <si>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</si>
  <si>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</si>
  <si>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</si>
  <si>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</si>
  <si>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</si>
  <si>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</si>
  <si>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</si>
  <si>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</si>
  <si>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</si>
  <si>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</si>
  <si>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</si>
  <si>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</si>
  <si>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</si>
  <si>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</si>
  <si>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</si>
  <si>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</si>
  <si>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</si>
  <si>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</si>
  <si>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</si>
  <si>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</si>
  <si>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</si>
  <si>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</si>
  <si>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</si>
  <si>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</si>
  <si>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</si>
  <si>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</si>
  <si>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</si>
  <si>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</si>
  <si>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</si>
  <si>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</si>
  <si>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</si>
  <si>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</si>
  <si>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</si>
  <si>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</si>
  <si>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</si>
  <si>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</si>
  <si>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</si>
  <si>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</si>
  <si>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</si>
  <si>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</si>
  <si>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</si>
  <si>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</si>
  <si>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</si>
  <si>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</si>
  <si>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</si>
  <si>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</si>
  <si>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</si>
  <si>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</si>
  <si>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</si>
  <si>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</si>
  <si>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</si>
  <si>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</si>
  <si>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</si>
  <si>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</si>
  <si>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</si>
  <si>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</si>
  <si>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</si>
  <si>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</si>
  <si>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</si>
  <si>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</si>
  <si>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</si>
  <si>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</si>
  <si>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</si>
  <si>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</si>
  <si>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</si>
  <si>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</si>
  <si>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</si>
  <si>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</si>
  <si>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</si>
  <si>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</si>
  <si>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</si>
  <si>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</si>
  <si>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</si>
  <si>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</si>
  <si>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</si>
  <si>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</si>
  <si>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</si>
  <si>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</si>
  <si>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</si>
  <si>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</si>
  <si>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</si>
  <si>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</si>
  <si>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</si>
  <si>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</si>
  <si>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</si>
  <si>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</si>
  <si>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</si>
  <si>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</si>
  <si>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</si>
  <si>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</si>
  <si>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</si>
  <si>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</si>
  <si>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</si>
  <si>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</si>
  <si>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</si>
  <si>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</si>
  <si>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</si>
  <si>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</si>
  <si>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</si>
  <si>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</si>
  <si>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</si>
  <si>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</si>
  <si>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</si>
  <si>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</si>
  <si>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</si>
  <si>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</si>
  <si>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</si>
  <si>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</si>
  <si>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</si>
  <si>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</si>
  <si>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</si>
  <si>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</si>
  <si>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</si>
  <si>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</si>
  <si>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</si>
  <si>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</si>
  <si>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</si>
  <si>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</si>
  <si>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</si>
  <si>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</si>
  <si>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</si>
  <si>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</si>
  <si>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</si>
  <si>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</si>
  <si>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</si>
  <si>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</si>
  <si>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</si>
  <si>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</si>
  <si>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</si>
  <si>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</si>
  <si>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</si>
  <si>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</si>
  <si>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</si>
  <si>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</si>
  <si>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</si>
  <si>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</si>
  <si>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</si>
  <si>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</si>
  <si>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</si>
  <si>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</si>
  <si>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</si>
  <si>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</si>
  <si>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</si>
  <si>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</si>
  <si>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</si>
  <si>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</si>
  <si>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</si>
  <si>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</si>
  <si>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</si>
  <si>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</si>
  <si>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</si>
  <si>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</si>
  <si>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</si>
  <si>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</si>
  <si>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</si>
  <si>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</si>
  <si>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</si>
  <si>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</si>
  <si>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</si>
  <si>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</si>
  <si>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</si>
  <si>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</si>
  <si>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</si>
  <si>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</si>
  <si>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</si>
  <si>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</si>
  <si>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</si>
  <si>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</si>
  <si>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</si>
  <si>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</si>
  <si>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</si>
  <si>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</si>
  <si>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</si>
  <si>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</si>
  <si>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</si>
  <si>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</si>
  <si>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</si>
  <si>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</si>
  <si>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</si>
  <si>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</si>
  <si>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</si>
  <si>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</si>
  <si>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</si>
  <si>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</si>
  <si>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</si>
  <si>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</si>
  <si>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</si>
  <si>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</si>
  <si>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</si>
  <si>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</si>
  <si>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</si>
  <si>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</si>
  <si>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</si>
  <si>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</si>
  <si>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</si>
  <si>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</si>
  <si>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</si>
  <si>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</si>
  <si>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</si>
  <si>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</si>
  <si>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</si>
  <si>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</si>
  <si>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</si>
  <si>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</si>
  <si>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</si>
  <si>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</si>
  <si>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</si>
  <si>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</si>
  <si>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</si>
  <si>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</si>
  <si>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</si>
  <si>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</si>
  <si>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</si>
  <si>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</si>
  <si>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</si>
  <si>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</si>
  <si>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</si>
  <si>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</si>
  <si>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</si>
  <si>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</si>
  <si>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</si>
  <si>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</si>
  <si>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</si>
  <si>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</si>
  <si>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</si>
  <si>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</si>
  <si>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</si>
  <si>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</si>
  <si>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</si>
  <si>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</si>
  <si>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</si>
  <si>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</si>
  <si>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</si>
  <si>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</si>
  <si>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</si>
  <si>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</si>
  <si>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</si>
  <si>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</si>
  <si>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</si>
  <si>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</si>
  <si>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</si>
  <si>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</si>
  <si>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</si>
  <si>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</si>
  <si>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</si>
  <si>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</si>
  <si>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</si>
  <si>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</si>
  <si>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</si>
  <si>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</si>
  <si>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</si>
  <si>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</si>
  <si>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</si>
  <si>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</si>
  <si>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</si>
  <si>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</si>
  <si>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</si>
  <si>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</si>
  <si>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</si>
  <si>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</si>
  <si>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</si>
  <si>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</si>
  <si>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</si>
  <si>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</si>
  <si>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</si>
  <si>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</si>
  <si>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</si>
  <si>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</si>
  <si>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</si>
  <si>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</si>
  <si>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</si>
  <si>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</si>
  <si>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</si>
  <si>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</si>
  <si>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</si>
  <si>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</si>
  <si>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</si>
  <si>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</si>
  <si>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</si>
  <si>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</si>
  <si>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</si>
  <si>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</si>
  <si>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</si>
  <si>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</si>
  <si>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</si>
  <si>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</si>
  <si>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</si>
  <si>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</si>
  <si>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</si>
  <si>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</si>
  <si>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</si>
  <si>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</si>
  <si>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</si>
  <si>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</si>
  <si>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</si>
  <si>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</si>
  <si>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</si>
  <si>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</si>
  <si>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</si>
  <si>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</si>
  <si>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</si>
  <si>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</si>
  <si>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</si>
  <si>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</si>
  <si>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</si>
  <si>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</si>
  <si>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</si>
  <si>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</si>
  <si>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</si>
  <si>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</si>
  <si>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</si>
  <si>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</si>
  <si>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</si>
  <si>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</si>
  <si>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</si>
  <si>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</si>
  <si>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</si>
  <si>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</si>
  <si>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</si>
  <si>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</si>
  <si>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</si>
  <si>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</si>
  <si>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</si>
  <si>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</si>
  <si>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</si>
  <si>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</si>
  <si>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</si>
  <si>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</si>
  <si>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</si>
  <si>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</si>
  <si>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</si>
  <si>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</si>
  <si>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</si>
  <si>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</si>
  <si>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</si>
  <si>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</si>
  <si>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</si>
  <si>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</si>
  <si>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</si>
  <si>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</si>
  <si>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</si>
  <si>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</si>
  <si>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</si>
  <si>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</si>
  <si>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</si>
  <si>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</si>
  <si>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</si>
  <si>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</si>
  <si>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</si>
  <si>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</si>
  <si>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</si>
  <si>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</si>
  <si>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</si>
  <si>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</si>
  <si>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</si>
  <si>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</si>
  <si>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</si>
  <si>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</si>
  <si>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</si>
  <si>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</si>
  <si>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</si>
  <si>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</si>
  <si>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</si>
  <si>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</si>
  <si>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</si>
  <si>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</si>
  <si>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</si>
  <si>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</si>
  <si>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</si>
  <si>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</si>
  <si>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</si>
  <si>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</si>
  <si>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</si>
  <si>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</si>
  <si>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</si>
  <si>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</si>
  <si>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</si>
  <si>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</si>
  <si>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</si>
  <si>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</si>
  <si>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</si>
  <si>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</si>
  <si>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</si>
  <si>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</si>
  <si>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</si>
  <si>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</si>
  <si>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</si>
  <si>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</si>
  <si>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</si>
  <si>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</si>
  <si>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</si>
  <si>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</si>
  <si>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</si>
  <si>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</si>
  <si>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</si>
  <si>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</si>
  <si>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</si>
  <si>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</si>
  <si>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</si>
  <si>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</si>
  <si>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</si>
  <si>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</si>
  <si>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</si>
  <si>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</si>
  <si>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</si>
  <si>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</si>
  <si>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</si>
  <si>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</si>
  <si>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</si>
  <si>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</si>
  <si>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</si>
  <si>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</si>
  <si>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</si>
  <si>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</si>
  <si>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</si>
  <si>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</si>
  <si>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</si>
  <si>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</si>
  <si>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</si>
  <si>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</si>
  <si>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</si>
  <si>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</si>
  <si>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</si>
  <si>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</si>
  <si>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</si>
  <si>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</si>
  <si>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</si>
  <si>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</si>
  <si>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</si>
  <si>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</si>
  <si>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</si>
  <si>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</si>
  <si>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</si>
  <si>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</si>
  <si>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</si>
  <si>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</si>
  <si>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</si>
  <si>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</si>
  <si>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</si>
  <si>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</si>
  <si>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</si>
  <si>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</si>
  <si>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</si>
  <si>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</si>
  <si>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</si>
  <si>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</si>
  <si>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</si>
  <si>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</si>
  <si>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</si>
  <si>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</si>
  <si>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</si>
  <si>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</si>
  <si>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</si>
  <si>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</si>
  <si>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</si>
  <si>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</si>
  <si>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</si>
  <si>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</si>
  <si>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</si>
  <si>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</si>
  <si>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</si>
  <si>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</si>
  <si>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</si>
  <si>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</si>
  <si>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</si>
  <si>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</si>
  <si>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</si>
  <si>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</si>
  <si>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</si>
  <si>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</si>
  <si>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</si>
  <si>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</si>
  <si>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</si>
  <si>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</si>
  <si>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</si>
  <si>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</si>
  <si>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</si>
  <si>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</si>
  <si>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</si>
  <si>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</si>
  <si>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</si>
  <si>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</si>
  <si>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</si>
  <si>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</si>
  <si>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</si>
  <si>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</si>
  <si>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</si>
  <si>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</si>
  <si>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</si>
  <si>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</si>
  <si>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</si>
  <si>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</si>
  <si>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</si>
  <si>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</si>
  <si>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</si>
  <si>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</si>
  <si>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</si>
  <si>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</si>
  <si>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</si>
  <si>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</si>
  <si>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</si>
  <si>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</si>
  <si>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</si>
  <si>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</si>
  <si>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</si>
  <si>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</si>
  <si>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</si>
  <si>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</si>
  <si>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</si>
  <si>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</si>
  <si>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</si>
  <si>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</si>
  <si>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</si>
  <si>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</si>
  <si>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</si>
  <si>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</si>
  <si>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</si>
  <si>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</si>
  <si>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</si>
  <si>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</si>
  <si>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</si>
  <si>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</si>
  <si>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</si>
  <si>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</si>
  <si>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</si>
  <si>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</si>
  <si>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</si>
  <si>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</si>
  <si>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</si>
  <si>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</si>
  <si>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</si>
  <si>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</si>
  <si>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</si>
  <si>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</si>
  <si>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</si>
  <si>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</si>
  <si>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</si>
  <si>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</si>
  <si>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</si>
  <si>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</si>
  <si>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</si>
  <si>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</si>
  <si>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</si>
  <si>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</si>
  <si>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</si>
  <si>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</si>
  <si>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</si>
  <si>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</si>
  <si>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</si>
  <si>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</si>
  <si>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</si>
  <si>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</si>
  <si>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</si>
  <si>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</si>
  <si>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</si>
  <si>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</si>
  <si>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</si>
  <si>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</si>
  <si>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</si>
  <si>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</si>
  <si>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</si>
  <si>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</si>
  <si>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</si>
  <si>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</si>
  <si>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</si>
  <si>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</si>
  <si>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</si>
  <si>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</si>
  <si>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</si>
  <si>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</si>
  <si>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</si>
  <si>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</si>
  <si>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</si>
  <si>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</si>
  <si>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</si>
  <si>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</si>
  <si>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</si>
  <si>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</si>
  <si>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</si>
  <si>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</si>
  <si>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</si>
  <si>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</si>
  <si>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</si>
  <si>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</si>
  <si>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</si>
  <si>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</si>
  <si>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</si>
  <si>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</si>
  <si>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</si>
  <si>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</si>
  <si>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</si>
  <si>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</si>
  <si>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</si>
  <si>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</si>
  <si>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</si>
  <si>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</si>
  <si>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</si>
  <si>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</si>
  <si>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</si>
  <si>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</si>
  <si>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</si>
  <si>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</si>
  <si>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</si>
  <si>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</si>
  <si>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</si>
  <si>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</si>
  <si>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</si>
  <si>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</si>
  <si>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</si>
  <si>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</si>
  <si>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</si>
  <si>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</si>
  <si>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</si>
  <si>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</si>
  <si>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</si>
  <si>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</si>
  <si>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</si>
  <si>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</si>
  <si>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</si>
  <si>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</si>
  <si>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</si>
  <si>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</si>
  <si>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</si>
  <si>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</si>
  <si>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</si>
  <si>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</si>
  <si>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</si>
  <si>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</si>
  <si>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</si>
  <si>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</si>
  <si>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</si>
  <si>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</si>
  <si>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</si>
  <si>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</si>
  <si>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</si>
  <si>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</si>
  <si>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</si>
  <si>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</si>
  <si>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</si>
  <si>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</si>
  <si>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</si>
  <si>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</si>
  <si>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</si>
  <si>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</si>
  <si>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</si>
  <si>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</si>
  <si>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</si>
  <si>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</si>
  <si>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</si>
  <si>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</si>
  <si>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</si>
  <si>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</si>
  <si>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</si>
  <si>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</si>
  <si>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</si>
  <si>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</si>
  <si>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</si>
  <si>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</si>
  <si>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</si>
  <si>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</si>
  <si>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</si>
  <si>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</si>
  <si>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</si>
  <si>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</si>
  <si>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</si>
  <si>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</si>
  <si>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</si>
  <si>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</si>
  <si>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</si>
  <si>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</si>
  <si>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</si>
  <si>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</si>
  <si>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</si>
  <si>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</si>
  <si>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</si>
  <si>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</si>
  <si>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</si>
  <si>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</si>
  <si>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</si>
  <si>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</si>
  <si>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</si>
  <si>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</si>
  <si>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</si>
  <si>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</si>
  <si>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</si>
  <si>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</si>
  <si>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</si>
  <si>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</si>
  <si>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</si>
  <si>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</si>
  <si>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</si>
  <si>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</si>
  <si>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</si>
  <si>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</si>
  <si>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</si>
  <si>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</si>
  <si>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</si>
  <si>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</si>
  <si>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</si>
  <si>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</si>
  <si>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</si>
  <si>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</si>
  <si>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</si>
  <si>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</si>
  <si>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</si>
  <si>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</si>
  <si>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</si>
  <si>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</si>
  <si>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</si>
  <si>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</si>
  <si>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</si>
  <si>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</si>
  <si>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</si>
  <si>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</si>
  <si>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</si>
  <si>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</si>
  <si>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</si>
  <si>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</si>
  <si>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</si>
  <si>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</si>
  <si>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</si>
  <si>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</si>
  <si>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</si>
  <si>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</si>
  <si>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</si>
  <si>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</si>
  <si>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</si>
  <si>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</si>
  <si>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</si>
  <si>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</si>
  <si>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</si>
  <si>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</si>
  <si>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</si>
  <si>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</si>
  <si>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</si>
  <si>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</si>
  <si>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</si>
  <si>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</si>
  <si>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</si>
  <si>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</si>
  <si>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</si>
  <si>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</si>
  <si>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</si>
  <si>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</si>
  <si>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</si>
  <si>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</si>
  <si>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</si>
  <si>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</si>
  <si>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</si>
  <si>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</si>
  <si>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</si>
  <si>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</si>
  <si>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</si>
  <si>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</si>
  <si>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</si>
  <si>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</si>
  <si>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</si>
  <si>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</si>
  <si>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</si>
  <si>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</si>
  <si>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</si>
  <si>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</si>
  <si>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</si>
  <si>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</si>
  <si>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</si>
  <si>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</si>
  <si>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</si>
  <si>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</si>
  <si>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</si>
  <si>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</si>
  <si>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</si>
  <si>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</si>
  <si>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</si>
  <si>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</si>
  <si>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</si>
  <si>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</si>
  <si>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</si>
  <si>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</si>
  <si>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</si>
  <si>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</si>
  <si>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</si>
  <si>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</si>
  <si>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</si>
  <si>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</si>
  <si>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</si>
  <si>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</si>
  <si>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</si>
  <si>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</si>
  <si>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</si>
  <si>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</si>
  <si>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</si>
  <si>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</si>
  <si>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</si>
  <si>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</si>
  <si>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</si>
  <si>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</si>
  <si>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</si>
  <si>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</si>
  <si>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</si>
  <si>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</si>
  <si>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</si>
  <si>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</si>
  <si>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</si>
  <si>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</si>
  <si>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</si>
  <si>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</si>
  <si>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</si>
  <si>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</si>
  <si>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</si>
  <si>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</si>
  <si>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</si>
  <si>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</si>
  <si>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</si>
  <si>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</si>
  <si>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</si>
  <si>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</si>
  <si>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</si>
  <si>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</si>
  <si>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</si>
  <si>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</si>
  <si>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</si>
  <si>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</si>
  <si>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</si>
  <si>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</si>
  <si>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</si>
  <si>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</si>
  <si>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</si>
  <si>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</si>
  <si>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</si>
  <si>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</si>
  <si>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</si>
  <si>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</si>
  <si>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</si>
  <si>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</si>
  <si>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</si>
  <si>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</si>
  <si>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</si>
  <si>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</si>
  <si>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</si>
  <si>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</si>
  <si>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</si>
  <si>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</si>
  <si>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</si>
  <si>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</si>
  <si>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</si>
  <si>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</si>
  <si>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</si>
  <si>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</si>
  <si>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</si>
  <si>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</si>
  <si>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</si>
  <si>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</si>
  <si>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</si>
  <si>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</si>
  <si>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</si>
  <si>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</si>
  <si>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</si>
  <si>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</si>
  <si>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</si>
  <si>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</si>
  <si>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</si>
  <si>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</si>
  <si>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</si>
  <si>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</si>
  <si>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</si>
  <si>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</si>
  <si>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</si>
  <si>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</si>
  <si>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</si>
  <si>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</si>
  <si>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</si>
  <si>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</si>
  <si>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</si>
  <si>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</si>
  <si>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</si>
  <si>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</si>
  <si>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</si>
  <si>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</si>
  <si>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</si>
  <si>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</si>
  <si>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</si>
  <si>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</si>
  <si>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</si>
  <si>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</si>
  <si>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</si>
  <si>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</si>
  <si>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</si>
  <si>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</si>
  <si>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</si>
  <si>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</si>
  <si>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</si>
  <si>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</si>
  <si>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</si>
  <si>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</si>
  <si>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</si>
  <si>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</si>
  <si>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</si>
  <si>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</si>
  <si>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</si>
  <si>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</si>
  <si>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</si>
  <si>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</si>
  <si>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</si>
  <si>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</si>
  <si>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</si>
  <si>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</si>
  <si>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</si>
  <si>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</si>
  <si>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</si>
  <si>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</si>
  <si>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</si>
  <si>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</si>
  <si>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</si>
  <si>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</si>
  <si>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</si>
  <si>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</si>
  <si>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</si>
  <si>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</si>
  <si>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</si>
  <si>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</si>
  <si>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</si>
  <si>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</si>
  <si>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</si>
  <si>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</si>
  <si>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</si>
  <si>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</si>
  <si>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</si>
  <si>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</si>
  <si>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</si>
  <si>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</si>
  <si>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</si>
  <si>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</si>
  <si>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</si>
  <si>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</si>
  <si>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</si>
  <si>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</si>
  <si>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</si>
  <si>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</si>
  <si>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</si>
  <si>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</si>
  <si>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</si>
  <si>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</si>
  <si>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</si>
  <si>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</si>
  <si>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</si>
  <si>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</si>
  <si>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</si>
  <si>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</si>
  <si>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</si>
  <si>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</si>
  <si>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</si>
  <si>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</si>
  <si>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</si>
  <si>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</si>
  <si>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</si>
  <si>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</si>
  <si>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</si>
  <si>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</si>
  <si>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</si>
  <si>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</si>
  <si>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</si>
  <si>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</si>
  <si>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</si>
  <si>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</si>
  <si>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</si>
  <si>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</si>
  <si>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</si>
  <si>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</si>
  <si>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</si>
  <si>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</si>
  <si>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</si>
  <si>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</si>
  <si>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</si>
  <si>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</si>
  <si>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</si>
  <si>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</si>
  <si>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</si>
  <si>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</si>
  <si>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</si>
  <si>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</si>
  <si>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</si>
  <si>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</si>
  <si>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</si>
  <si>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</si>
  <si>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</si>
  <si>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</si>
  <si>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</si>
  <si>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</si>
  <si>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</si>
  <si>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</si>
  <si>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</si>
  <si>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</si>
  <si>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</si>
  <si>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</si>
  <si>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</si>
  <si>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</si>
  <si>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</si>
  <si>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</si>
  <si>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</si>
  <si>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</si>
  <si>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</si>
  <si>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</si>
  <si>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</si>
  <si>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</si>
  <si>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</si>
  <si>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</si>
  <si>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</si>
  <si>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</si>
  <si>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</si>
  <si>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</si>
  <si>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</si>
  <si>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</si>
  <si>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</si>
  <si>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</si>
  <si>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</si>
  <si>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</si>
  <si>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</si>
  <si>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</si>
  <si>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</si>
  <si>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</si>
  <si>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</si>
  <si>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</si>
  <si>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</si>
  <si>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</si>
  <si>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</si>
  <si>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</si>
  <si>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</si>
  <si>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</si>
  <si>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</si>
  <si>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</si>
  <si>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</si>
  <si>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</si>
  <si>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</si>
  <si>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</si>
  <si>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</si>
  <si>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</si>
  <si>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</si>
  <si>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</si>
  <si>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</si>
  <si>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</si>
  <si>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</si>
  <si>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</si>
  <si>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</si>
  <si>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</si>
  <si>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</si>
  <si>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</si>
  <si>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</si>
  <si>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</si>
  <si>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</si>
  <si>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</si>
  <si>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</si>
  <si>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</si>
  <si>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</si>
  <si>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</si>
  <si>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</si>
  <si>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</si>
  <si>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</si>
  <si>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</si>
  <si>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</si>
  <si>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</si>
  <si>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</si>
  <si>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</si>
  <si>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</si>
  <si>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</si>
  <si>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</si>
  <si>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</si>
  <si>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</si>
  <si>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</si>
  <si>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</si>
  <si>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</si>
  <si>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</si>
  <si>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</si>
  <si>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</si>
  <si>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</si>
  <si>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</si>
  <si>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</si>
  <si>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</si>
  <si>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</si>
  <si>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</si>
  <si>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</si>
  <si>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</si>
  <si>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</si>
  <si>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</si>
  <si>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</si>
  <si>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</si>
  <si>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</si>
  <si>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</si>
  <si>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</si>
  <si>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</si>
  <si>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</si>
  <si>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</si>
  <si>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</si>
  <si>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</si>
  <si>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</si>
  <si>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</si>
  <si>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</si>
  <si>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</si>
  <si>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</si>
  <si>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</si>
  <si>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</si>
  <si>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</si>
  <si>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</si>
  <si>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</si>
  <si>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</si>
  <si>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</si>
  <si>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</si>
  <si>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</si>
  <si>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</si>
  <si>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</si>
  <si>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</si>
  <si>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</si>
  <si>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</si>
  <si>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</si>
  <si>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</si>
  <si>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</si>
  <si>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</si>
  <si>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</si>
  <si>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</si>
  <si>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</si>
  <si>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</si>
  <si>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</si>
  <si>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</si>
  <si>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</si>
  <si>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</si>
  <si>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</si>
  <si>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</si>
  <si>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</si>
  <si>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</si>
  <si>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</si>
  <si>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</si>
  <si>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</si>
  <si>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</si>
  <si>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</si>
  <si>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</si>
  <si>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</si>
  <si>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</si>
  <si>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</si>
  <si>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</si>
  <si>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</si>
  <si>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</si>
  <si>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</si>
  <si>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</si>
  <si>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</si>
  <si>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</si>
  <si>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</si>
  <si>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</si>
  <si>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</si>
  <si>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</si>
  <si>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</si>
  <si>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</si>
  <si>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</si>
  <si>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</si>
  <si>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</si>
  <si>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</si>
  <si>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</si>
  <si>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</si>
  <si>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</si>
  <si>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</si>
  <si>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</si>
  <si>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</si>
  <si>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</si>
  <si>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</si>
  <si>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</si>
  <si>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</si>
  <si>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</si>
  <si>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</si>
  <si>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</si>
  <si>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</si>
  <si>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</si>
  <si>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</si>
  <si>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</si>
  <si>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</si>
  <si>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</si>
  <si>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</si>
  <si>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</si>
  <si>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</si>
  <si>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</si>
  <si>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</si>
  <si>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</si>
  <si>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</si>
  <si>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</si>
  <si>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</si>
  <si>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</si>
  <si>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</si>
  <si>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</si>
  <si>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</si>
  <si>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</si>
  <si>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</si>
  <si>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</si>
  <si>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</si>
  <si>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</si>
  <si>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</si>
  <si>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</si>
  <si>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</si>
  <si>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</si>
  <si>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</si>
  <si>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</si>
  <si>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</si>
  <si>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</si>
  <si>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</si>
  <si>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</si>
  <si>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</si>
  <si>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</si>
  <si>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</si>
  <si>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</si>
  <si>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</si>
  <si>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</si>
  <si>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</si>
  <si>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</si>
  <si>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</si>
  <si>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</si>
  <si>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</si>
  <si>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</si>
  <si>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</si>
  <si>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</si>
  <si>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</si>
  <si>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</si>
  <si>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</si>
  <si>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</si>
  <si>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</si>
  <si>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</si>
  <si>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</si>
  <si>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</si>
  <si>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</si>
  <si>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</si>
  <si>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</si>
  <si>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</si>
  <si>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</si>
  <si>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</si>
  <si>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</si>
  <si>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</si>
  <si>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</si>
  <si>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</si>
  <si>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</si>
  <si>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</si>
  <si>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</si>
  <si>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</si>
  <si>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</si>
  <si>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</si>
  <si>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</si>
  <si>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</si>
  <si>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</si>
  <si>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</si>
  <si>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</si>
  <si>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</si>
  <si>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</si>
  <si>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</si>
  <si>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</si>
  <si>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</si>
  <si>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</si>
  <si>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</si>
  <si>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</si>
  <si>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</si>
  <si>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</si>
  <si>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</si>
  <si>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</si>
  <si>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</si>
  <si>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</si>
  <si>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</si>
  <si>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</si>
  <si>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</si>
  <si>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</si>
  <si>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</si>
  <si>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</si>
  <si>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</si>
  <si>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</si>
  <si>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</si>
  <si>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</si>
  <si>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</si>
  <si>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</si>
  <si>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</si>
  <si>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</si>
  <si>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</si>
  <si>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</si>
  <si>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</si>
  <si>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</si>
  <si>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</si>
  <si>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</si>
  <si>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</si>
  <si>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</si>
  <si>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</si>
  <si>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</si>
  <si>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</si>
  <si>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</si>
  <si>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</si>
  <si>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</si>
  <si>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</si>
  <si>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</si>
  <si>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</si>
  <si>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</si>
  <si>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</si>
  <si>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</si>
  <si>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</si>
  <si>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</si>
  <si>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</si>
  <si>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</si>
  <si>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</si>
  <si>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</si>
  <si>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</si>
  <si>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</si>
  <si>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</si>
  <si>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</si>
  <si>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</si>
  <si>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</si>
  <si>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</si>
  <si>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</si>
  <si>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</si>
  <si>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</si>
  <si>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</si>
  <si>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</si>
  <si>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</si>
  <si>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</si>
  <si>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</si>
  <si>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</si>
  <si>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</si>
  <si>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</si>
  <si>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</si>
  <si>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</si>
  <si>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</si>
  <si>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</si>
  <si>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</si>
  <si>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</si>
  <si>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</si>
  <si>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</si>
  <si>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</si>
  <si>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</si>
  <si>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</si>
  <si>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</si>
  <si>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</si>
  <si>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</si>
  <si>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</si>
  <si>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</si>
  <si>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</si>
  <si>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</si>
  <si>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</si>
  <si>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</si>
  <si>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</si>
  <si>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</si>
  <si>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</si>
  <si>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</si>
  <si>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</si>
  <si>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</si>
  <si>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</si>
  <si>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</si>
  <si>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</si>
  <si>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</si>
  <si>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</si>
  <si>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</si>
  <si>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</si>
  <si>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</si>
  <si>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</si>
  <si>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</si>
  <si>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</si>
  <si>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</si>
  <si>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</si>
  <si>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</si>
  <si>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</si>
  <si>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</si>
  <si>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</si>
  <si>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</si>
  <si>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</si>
  <si>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</si>
  <si>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</si>
  <si>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</si>
  <si>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</si>
  <si>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</si>
  <si>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</si>
  <si>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</si>
  <si>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</si>
  <si>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</si>
  <si>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</si>
  <si>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</si>
  <si>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</si>
  <si>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</si>
  <si>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</si>
  <si>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</si>
  <si>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</si>
  <si>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</si>
  <si>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</si>
  <si>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</si>
  <si>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</si>
  <si>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</si>
  <si>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</si>
  <si>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</si>
  <si>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</si>
  <si>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</si>
  <si>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</si>
  <si>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</si>
  <si>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</si>
  <si>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</si>
  <si>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</si>
  <si>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</si>
  <si>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</si>
  <si>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</si>
  <si>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</si>
  <si>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</si>
  <si>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</si>
  <si>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</si>
  <si>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</si>
  <si>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</si>
  <si>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</si>
  <si>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</si>
  <si>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</si>
  <si>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</si>
  <si>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</si>
  <si>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</si>
  <si>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</si>
  <si>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</si>
  <si>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</si>
  <si>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</si>
  <si>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</si>
  <si>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</si>
  <si>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</si>
  <si>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</si>
  <si>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</si>
  <si>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</si>
  <si>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</si>
  <si>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</si>
  <si>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</si>
  <si>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</si>
  <si>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</si>
  <si>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</si>
  <si>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</si>
  <si>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</si>
  <si>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</si>
  <si>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</si>
  <si>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</si>
  <si>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</si>
  <si>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</si>
  <si>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</si>
  <si>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</si>
  <si>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</si>
  <si>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</si>
  <si>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</si>
  <si>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</si>
  <si>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</si>
  <si>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</si>
  <si>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</si>
  <si>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</si>
  <si>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</si>
  <si>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</si>
  <si>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</si>
  <si>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</si>
  <si>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</si>
  <si>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</si>
  <si>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</si>
  <si>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</si>
  <si>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</si>
  <si>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</si>
  <si>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</si>
  <si>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</si>
  <si>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</si>
  <si>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</si>
  <si>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</si>
  <si>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</si>
  <si>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</si>
  <si>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</si>
  <si>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</si>
  <si>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</si>
  <si>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</si>
  <si>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</si>
  <si>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</si>
  <si>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</si>
  <si>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</si>
  <si>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</si>
  <si>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</si>
  <si>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</si>
  <si>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</si>
  <si>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</si>
  <si>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</si>
  <si>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</si>
  <si>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</si>
  <si>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</si>
  <si>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</si>
  <si>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</si>
  <si>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</si>
  <si>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</si>
  <si>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</si>
  <si>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</si>
  <si>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</si>
  <si>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</si>
  <si>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</si>
  <si>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</si>
  <si>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</si>
  <si>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</si>
  <si>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</si>
  <si>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</si>
  <si>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</si>
  <si>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</si>
  <si>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</si>
  <si>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</si>
  <si>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</si>
  <si>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</si>
  <si>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</si>
  <si>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</si>
  <si>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</si>
  <si>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</si>
  <si>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</si>
  <si>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</si>
  <si>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</si>
  <si>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</si>
  <si>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</si>
  <si>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</si>
  <si>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</si>
  <si>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</si>
  <si>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</si>
  <si>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</si>
  <si>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</si>
  <si>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</si>
  <si>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</si>
  <si>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</si>
  <si>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</si>
  <si>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</si>
  <si>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</si>
  <si>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</si>
  <si>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</si>
  <si>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</si>
  <si>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</si>
  <si>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</si>
  <si>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</si>
  <si>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</si>
  <si>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</si>
  <si>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</si>
  <si>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</si>
  <si>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</si>
  <si>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</si>
  <si>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</si>
  <si>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</si>
  <si>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</si>
  <si>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</si>
  <si>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</si>
  <si>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</si>
  <si>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</si>
  <si>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</si>
  <si>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</si>
  <si>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</si>
  <si>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</si>
  <si>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</si>
  <si>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</si>
  <si>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</si>
  <si>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</si>
  <si>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</si>
  <si>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</si>
  <si>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</si>
  <si>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</si>
  <si>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</si>
  <si>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</si>
  <si>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</si>
  <si>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</si>
  <si>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</si>
  <si>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</si>
  <si>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</si>
  <si>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</si>
  <si>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</si>
  <si>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</si>
  <si>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</si>
  <si>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</si>
  <si>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</si>
  <si>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</si>
  <si>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</si>
  <si>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</si>
  <si>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</si>
  <si>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</si>
  <si>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</si>
  <si>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</si>
  <si>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</si>
  <si>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</si>
  <si>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</si>
  <si>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</si>
  <si>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</si>
  <si>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</si>
  <si>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</si>
  <si>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</si>
  <si>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</si>
  <si>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</si>
  <si>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</si>
  <si>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</si>
  <si>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</si>
  <si>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</si>
  <si>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</si>
  <si>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</si>
  <si>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</si>
  <si>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</si>
  <si>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</si>
  <si>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</si>
  <si>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</si>
  <si>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</si>
  <si>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</si>
  <si>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</si>
  <si>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</si>
  <si>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</si>
  <si>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</si>
  <si>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</si>
  <si>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</si>
  <si>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</si>
  <si>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</si>
  <si>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</si>
  <si>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</si>
  <si>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</si>
  <si>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</si>
  <si>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</si>
  <si>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</si>
  <si>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</si>
  <si>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</si>
  <si>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</si>
  <si>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</si>
  <si>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</si>
  <si>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</si>
  <si>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</si>
  <si>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</si>
  <si>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</si>
  <si>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</si>
  <si>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</si>
  <si>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</si>
  <si>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</si>
  <si>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</si>
  <si>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</si>
  <si>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</si>
  <si>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</si>
  <si>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</si>
  <si>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</si>
  <si>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</si>
  <si>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</si>
  <si>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</si>
  <si>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</si>
  <si>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</si>
  <si>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</si>
  <si>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</si>
  <si>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</si>
  <si>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</si>
  <si>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</si>
  <si>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</si>
  <si>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</si>
  <si>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</si>
  <si>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</si>
  <si>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</si>
  <si>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</si>
  <si>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</si>
  <si>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</si>
  <si>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</si>
  <si>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</si>
  <si>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</si>
  <si>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</si>
  <si>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</si>
  <si>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</si>
  <si>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</si>
  <si>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</si>
  <si>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</si>
  <si>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</si>
  <si>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</si>
  <si>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</si>
  <si>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</si>
  <si>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</si>
  <si>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</si>
  <si>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</si>
  <si>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</si>
  <si>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</si>
  <si>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</si>
  <si>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</si>
  <si>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</si>
  <si>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</si>
  <si>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</si>
  <si>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</si>
  <si>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</si>
  <si>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</si>
  <si>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</si>
  <si>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</si>
  <si>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</si>
  <si>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</si>
  <si>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</si>
  <si>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</si>
  <si>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</si>
  <si>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</si>
  <si>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</si>
  <si>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</si>
  <si>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</si>
  <si>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</si>
  <si>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</si>
  <si>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</si>
  <si>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</si>
  <si>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</si>
  <si>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</si>
  <si>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</si>
  <si>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</si>
  <si>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</si>
  <si>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</si>
  <si>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</si>
  <si>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</si>
  <si>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</si>
  <si>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</si>
  <si>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</si>
  <si>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</si>
  <si>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</si>
  <si>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</si>
  <si>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</si>
  <si>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</si>
  <si>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</si>
  <si>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</si>
  <si>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</si>
  <si>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</si>
  <si>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</si>
  <si>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</si>
  <si>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</si>
  <si>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</si>
  <si>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</si>
  <si>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</si>
  <si>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</si>
  <si>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</si>
  <si>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</si>
  <si>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</si>
  <si>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</si>
  <si>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</si>
  <si>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</si>
  <si>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</si>
  <si>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</si>
  <si>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</si>
  <si>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</si>
  <si>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</si>
  <si>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</si>
  <si>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</si>
  <si>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</si>
  <si>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</si>
  <si>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</si>
  <si>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</si>
  <si>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</si>
  <si>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</si>
  <si>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</si>
  <si>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</si>
  <si>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</si>
  <si>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</si>
  <si>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</si>
  <si>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</si>
  <si>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</si>
  <si>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</si>
  <si>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</si>
  <si>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</si>
  <si>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</si>
  <si>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</si>
  <si>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</si>
  <si>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</si>
  <si>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</si>
  <si>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</si>
  <si>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</si>
  <si>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</si>
  <si>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</si>
  <si>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</si>
  <si>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</si>
  <si>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</si>
  <si>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</si>
  <si>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</si>
  <si>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</si>
  <si>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</si>
  <si>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</si>
  <si>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</si>
  <si>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</si>
  <si>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</si>
  <si>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</si>
  <si>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</si>
  <si>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</si>
  <si>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</si>
  <si>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</si>
  <si>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</si>
  <si>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</si>
  <si>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</si>
  <si>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</si>
  <si>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</si>
  <si>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</si>
  <si>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</si>
  <si>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</si>
  <si>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</si>
  <si>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</si>
  <si>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</si>
  <si>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</si>
  <si>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</si>
  <si>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</si>
  <si>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</si>
  <si>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</si>
  <si>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</si>
  <si>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</si>
  <si>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</si>
  <si>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</si>
  <si>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</si>
  <si>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</si>
  <si>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</si>
  <si>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</si>
  <si>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</si>
  <si>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</si>
  <si>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</si>
  <si>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</si>
  <si>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</si>
  <si>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</si>
  <si>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</si>
  <si>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</si>
  <si>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</si>
  <si>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</si>
  <si>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</si>
  <si>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</si>
  <si>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</si>
  <si>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</si>
  <si>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</si>
  <si>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</si>
  <si>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</si>
  <si>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</si>
  <si>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</si>
  <si>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</si>
  <si>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</si>
  <si>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</si>
  <si>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</si>
  <si>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</si>
  <si>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</si>
  <si>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</si>
  <si>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</si>
  <si>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</si>
  <si>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</si>
  <si>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</si>
  <si>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</si>
  <si>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</si>
  <si>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</si>
  <si>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</si>
  <si>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</si>
  <si>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</si>
  <si>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</si>
  <si>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</si>
  <si>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</si>
  <si>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</si>
  <si>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</si>
  <si>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</si>
  <si>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</si>
  <si>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</si>
  <si>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</si>
  <si>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</si>
  <si>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</si>
  <si>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</si>
  <si>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</si>
  <si>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</si>
  <si>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</si>
  <si>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</si>
  <si>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</si>
  <si>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</si>
  <si>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</si>
  <si>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</si>
  <si>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</si>
  <si>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</si>
  <si>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</si>
  <si>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</si>
  <si>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</si>
  <si>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</si>
  <si>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</si>
  <si>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</si>
  <si>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</si>
  <si>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</si>
  <si>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</si>
  <si>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</si>
  <si>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</si>
  <si>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</si>
  <si>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</si>
  <si>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</si>
  <si>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</si>
  <si>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</si>
  <si>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</si>
  <si>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</si>
  <si>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</si>
  <si>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</si>
  <si>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</si>
  <si>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</si>
  <si>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</si>
  <si>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</si>
  <si>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</si>
  <si>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</si>
  <si>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</si>
  <si>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</si>
  <si>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</si>
  <si>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</si>
  <si>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</si>
  <si>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</si>
  <si>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</si>
  <si>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</si>
  <si>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</si>
  <si>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</si>
  <si>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</si>
  <si>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</si>
  <si>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</si>
  <si>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</si>
  <si>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</si>
  <si>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</si>
  <si>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</si>
  <si>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</si>
  <si>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</si>
  <si>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</si>
  <si>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</si>
  <si>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</si>
  <si>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</si>
  <si>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</si>
  <si>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</si>
  <si>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</si>
  <si>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</si>
  <si>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</si>
  <si>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</si>
  <si>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</si>
  <si>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</si>
  <si>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</si>
  <si>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</si>
  <si>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</si>
  <si>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</si>
  <si>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</si>
  <si>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</si>
  <si>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</si>
  <si>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</si>
  <si>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</si>
  <si>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</si>
  <si>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</si>
  <si>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</si>
  <si>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</si>
  <si>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</si>
  <si>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</si>
  <si>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</si>
  <si>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</si>
  <si>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</si>
  <si>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</si>
  <si>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</si>
  <si>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</si>
  <si>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</si>
  <si>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</si>
  <si>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</si>
  <si>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</si>
  <si>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</si>
  <si>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</si>
  <si>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</si>
  <si>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</si>
  <si>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</si>
  <si>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</si>
  <si>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</si>
  <si>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</si>
  <si>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</si>
  <si>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</si>
  <si>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</si>
  <si>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</si>
  <si>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</si>
  <si>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</si>
  <si>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</si>
  <si>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</si>
  <si>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</si>
  <si>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</si>
  <si>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</si>
  <si>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</si>
  <si>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</si>
  <si>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</si>
  <si>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</si>
  <si>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</si>
  <si>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</si>
  <si>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</si>
  <si>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</si>
  <si>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</si>
  <si>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</si>
  <si>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</si>
  <si>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</si>
  <si>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</si>
  <si>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</si>
  <si>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</si>
  <si>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</si>
  <si>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</si>
  <si>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</si>
  <si>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</si>
  <si>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</si>
  <si>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</si>
  <si>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</si>
  <si>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</si>
  <si>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</si>
  <si>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</si>
  <si>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</si>
  <si>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</si>
  <si>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</si>
  <si>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</si>
  <si>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</si>
  <si>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</si>
  <si>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</si>
  <si>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</si>
  <si>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</si>
  <si>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</si>
  <si>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</si>
  <si>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</si>
  <si>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</si>
  <si>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</si>
  <si>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</si>
  <si>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</si>
  <si>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</si>
  <si>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</si>
  <si>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</si>
  <si>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</si>
  <si>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</si>
  <si>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</si>
  <si>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</si>
  <si>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</si>
  <si>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</si>
  <si>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</si>
  <si>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</si>
  <si>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</si>
  <si>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</si>
  <si>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</si>
  <si>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</si>
  <si>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</si>
  <si>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</si>
  <si>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</si>
  <si>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</si>
  <si>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</si>
  <si>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</si>
  <si>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</si>
  <si>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</si>
  <si>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</si>
  <si>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</si>
  <si>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</si>
  <si>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</si>
  <si>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</si>
  <si>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</si>
  <si>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</si>
  <si>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</si>
  <si>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</si>
  <si>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</si>
  <si>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</si>
  <si>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</si>
  <si>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</si>
  <si>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</si>
  <si>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</si>
  <si>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</si>
  <si>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</si>
  <si>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</si>
  <si>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</si>
  <si>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</si>
  <si>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</si>
  <si>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</si>
  <si>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</si>
  <si>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</si>
  <si>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</si>
  <si>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</si>
  <si>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</si>
  <si>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</si>
  <si>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</si>
  <si>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</si>
  <si>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</si>
  <si>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</si>
  <si>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</si>
  <si>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</si>
  <si>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</si>
  <si>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</si>
  <si>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</si>
  <si>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</si>
  <si>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</si>
  <si>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</si>
  <si>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</si>
  <si>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</si>
  <si>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</si>
  <si>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</si>
  <si>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</si>
  <si>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</si>
  <si>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</si>
  <si>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</si>
  <si>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</si>
  <si>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</si>
  <si>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</si>
  <si>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</si>
  <si>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</si>
  <si>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</si>
  <si>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</si>
  <si>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</si>
  <si>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</si>
  <si>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</si>
  <si>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</si>
  <si>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</si>
  <si>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</si>
  <si>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</si>
  <si>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</si>
  <si>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</si>
  <si>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</si>
  <si>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</si>
  <si>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</si>
  <si>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</si>
  <si>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</si>
  <si>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</si>
  <si>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</si>
  <si>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</si>
  <si>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</si>
  <si>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</si>
  <si>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</si>
  <si>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</si>
  <si>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</si>
  <si>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</si>
  <si>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</si>
  <si>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</si>
  <si>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</si>
  <si>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</si>
  <si>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</si>
  <si>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</si>
  <si>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</si>
  <si>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</si>
  <si>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</si>
  <si>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</si>
  <si>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</si>
  <si>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</si>
  <si>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</si>
  <si>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</si>
  <si>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</si>
  <si>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</si>
  <si>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</si>
  <si>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</si>
  <si>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</si>
  <si>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</si>
  <si>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</si>
  <si>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</si>
  <si>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</si>
  <si>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</si>
  <si>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</si>
  <si>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</si>
  <si>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</si>
  <si>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</si>
  <si>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</si>
  <si>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</si>
  <si>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</si>
  <si>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</si>
  <si>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</si>
  <si>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</si>
  <si>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</si>
  <si>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</si>
  <si>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</si>
  <si>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</si>
  <si>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</si>
  <si>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</si>
  <si>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</si>
  <si>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</si>
  <si>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</si>
  <si>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</si>
  <si>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</si>
  <si>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</si>
  <si>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</si>
  <si>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</si>
  <si>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</si>
  <si>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</si>
  <si>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</si>
  <si>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</si>
  <si>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</si>
  <si>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</si>
  <si>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</si>
  <si>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</si>
  <si>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</si>
  <si>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</si>
  <si>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</si>
  <si>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</si>
  <si>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</si>
  <si>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</si>
  <si>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</si>
  <si>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</si>
  <si>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</si>
  <si>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</si>
  <si>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</si>
  <si>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</si>
  <si>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</si>
  <si>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</si>
  <si>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</si>
  <si>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</si>
  <si>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</si>
  <si>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</si>
  <si>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</si>
  <si>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</si>
  <si>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</si>
  <si>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</si>
  <si>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</si>
  <si>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</si>
  <si>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</si>
  <si>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</si>
  <si>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</si>
  <si>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</si>
  <si>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</si>
  <si>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</si>
  <si>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</si>
  <si>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</si>
  <si>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</si>
  <si>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</si>
  <si>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</si>
  <si>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</si>
  <si>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</si>
  <si>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</si>
  <si>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</si>
  <si>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</si>
  <si>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</si>
  <si>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</si>
  <si>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</si>
  <si>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</si>
  <si>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</si>
  <si>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</si>
  <si>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</si>
  <si>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</si>
  <si>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</si>
  <si>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</si>
  <si>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</si>
  <si>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</si>
  <si>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</si>
  <si>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</si>
  <si>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</si>
  <si>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</si>
  <si>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</si>
  <si>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</si>
  <si>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</si>
  <si>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</si>
  <si>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</si>
  <si>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</si>
  <si>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</si>
  <si>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</si>
  <si>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</si>
  <si>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</si>
  <si>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</si>
  <si>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</si>
  <si>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</si>
  <si>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</si>
  <si>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</si>
  <si>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</si>
  <si>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</si>
  <si>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</si>
  <si>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</si>
  <si>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</si>
  <si>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</si>
  <si>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</si>
  <si>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</si>
  <si>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</si>
  <si>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</si>
  <si>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</si>
  <si>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</si>
  <si>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</si>
  <si>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</si>
  <si>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</si>
  <si>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</si>
  <si>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</si>
  <si>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</si>
  <si>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</si>
  <si>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</si>
  <si>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</si>
  <si>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</si>
  <si>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</si>
  <si>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</si>
  <si>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</si>
  <si>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</si>
  <si>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</si>
  <si>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</si>
  <si>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</si>
  <si>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</si>
  <si>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</si>
  <si>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</si>
  <si>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</si>
  <si>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</si>
  <si>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</si>
  <si>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</si>
  <si>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</si>
  <si>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</si>
  <si>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</si>
  <si>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</si>
  <si>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</si>
  <si>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</si>
  <si>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</si>
  <si>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</si>
  <si>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</si>
  <si>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</si>
  <si>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</si>
  <si>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</si>
  <si>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</si>
  <si>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</si>
  <si>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</si>
  <si>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</si>
  <si>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</si>
  <si>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</si>
  <si>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</si>
  <si>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</si>
  <si>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</si>
  <si>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</si>
  <si>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</si>
  <si>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</si>
  <si>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</si>
  <si>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</si>
  <si>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</si>
  <si>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</si>
  <si>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</si>
  <si>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</si>
  <si>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</si>
  <si>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</si>
  <si>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</si>
  <si>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</si>
  <si>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</si>
  <si>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</si>
  <si>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</si>
  <si>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</si>
  <si>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</si>
  <si>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</si>
  <si>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</si>
  <si>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</si>
  <si>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</si>
  <si>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</si>
  <si>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</si>
  <si>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</si>
  <si>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</si>
  <si>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</si>
  <si>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</si>
  <si>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</si>
  <si>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</si>
  <si>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</si>
  <si>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</si>
  <si>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</si>
  <si>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</si>
  <si>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</si>
  <si>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</si>
  <si>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</si>
  <si>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</si>
  <si>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</si>
  <si>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</si>
  <si>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</si>
  <si>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</si>
  <si>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</si>
  <si>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</si>
  <si>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</si>
  <si>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</si>
  <si>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</si>
  <si>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</si>
  <si>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</si>
  <si>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</si>
  <si>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</si>
  <si>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</si>
  <si>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</si>
  <si>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</si>
  <si>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</si>
  <si>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</si>
  <si>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</si>
  <si>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</si>
  <si>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</si>
  <si>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</si>
  <si>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</si>
  <si>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</si>
  <si>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</si>
  <si>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</si>
  <si>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</si>
  <si>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</si>
  <si>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</si>
  <si>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</si>
  <si>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</si>
  <si>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</si>
  <si>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</si>
  <si>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</si>
  <si>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</si>
  <si>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</si>
  <si>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</si>
  <si>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</si>
  <si>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</si>
  <si>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</si>
  <si>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</si>
  <si>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</si>
  <si>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</si>
  <si>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</si>
  <si>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</si>
  <si>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</si>
  <si>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</si>
  <si>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</si>
  <si>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</si>
  <si>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</si>
  <si>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</si>
  <si>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</si>
  <si>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</si>
  <si>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</si>
  <si>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</si>
  <si>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</si>
  <si>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</si>
  <si>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</si>
  <si>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</si>
  <si>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</si>
  <si>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</si>
  <si>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</si>
  <si>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</si>
  <si>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</si>
  <si>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</si>
  <si>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</si>
  <si>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</si>
  <si>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</si>
  <si>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</si>
  <si>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</si>
  <si>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</si>
  <si>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</si>
  <si>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</si>
  <si>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</si>
  <si>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</si>
  <si>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</si>
  <si>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</si>
  <si>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</si>
  <si>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</si>
  <si>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</si>
  <si>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</si>
  <si>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</si>
  <si>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</si>
  <si>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</si>
  <si>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</si>
  <si>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</si>
  <si>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</si>
  <si>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</si>
  <si>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</si>
  <si>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</si>
  <si>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</si>
  <si>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</si>
  <si>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</si>
  <si>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</si>
  <si>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</si>
  <si>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</si>
  <si>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</si>
  <si>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</si>
  <si>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</si>
  <si>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</si>
  <si>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</si>
  <si>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</si>
  <si>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</si>
  <si>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</si>
  <si>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</si>
  <si>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</si>
  <si>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</si>
  <si>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</si>
  <si>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</si>
  <si>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</si>
  <si>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</si>
  <si>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</si>
  <si>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</si>
  <si>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</si>
  <si>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</si>
  <si>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</si>
  <si>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</si>
  <si>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</si>
  <si>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</si>
  <si>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</si>
  <si>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</si>
  <si>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</si>
  <si>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</si>
  <si>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</si>
  <si>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</si>
  <si>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</si>
  <si>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</si>
  <si>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</si>
  <si>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</si>
  <si>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</si>
  <si>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</si>
  <si>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</si>
  <si>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</si>
  <si>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</si>
  <si>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</si>
  <si>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</si>
  <si>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</si>
  <si>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</si>
  <si>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</si>
  <si>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</si>
  <si>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</si>
  <si>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</si>
  <si>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</si>
  <si>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</si>
  <si>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</si>
  <si>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</si>
  <si>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</si>
  <si>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</si>
  <si>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</si>
  <si>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</si>
  <si>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</si>
  <si>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</si>
  <si>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</si>
  <si>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</si>
  <si>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</si>
  <si>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</si>
  <si>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</si>
  <si>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</si>
  <si>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</si>
  <si>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</si>
  <si>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</si>
  <si>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</si>
  <si>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</si>
  <si>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</si>
  <si>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</si>
  <si>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</si>
  <si>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</si>
  <si>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</si>
  <si>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</si>
  <si>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</si>
  <si>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</si>
  <si>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</si>
  <si>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</si>
  <si>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</si>
  <si>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</si>
  <si>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</si>
  <si>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</si>
  <si>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</si>
  <si>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</si>
  <si>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</si>
  <si>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</si>
  <si>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</si>
  <si>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</si>
  <si>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</si>
  <si>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</si>
  <si>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</si>
  <si>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</si>
  <si>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</si>
  <si>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</si>
  <si>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</si>
  <si>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</si>
  <si>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</si>
  <si>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</si>
  <si>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</si>
  <si>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</si>
  <si>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</si>
  <si>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</si>
  <si>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</si>
  <si>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</si>
  <si>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</si>
  <si>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</si>
  <si>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</si>
  <si>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</si>
  <si>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</si>
  <si>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</si>
  <si>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</si>
  <si>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</si>
  <si>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</si>
  <si>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</si>
  <si>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</si>
  <si>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</si>
  <si>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</si>
  <si>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</si>
  <si>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</si>
  <si>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</si>
  <si>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</si>
  <si>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</si>
  <si>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</si>
  <si>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</si>
  <si>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</si>
  <si>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</si>
  <si>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</si>
  <si>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</si>
  <si>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</si>
  <si>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</si>
  <si>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</si>
  <si>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</si>
  <si>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</si>
  <si>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</si>
  <si>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</si>
  <si>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</si>
  <si>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</si>
  <si>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</si>
  <si>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</si>
  <si>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</si>
  <si>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</si>
  <si>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</si>
  <si>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</si>
  <si>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</si>
  <si>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</si>
  <si>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</si>
  <si>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</si>
  <si>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</si>
  <si>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</si>
  <si>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</si>
  <si>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</si>
  <si>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</si>
  <si>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</si>
  <si>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</si>
  <si>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</si>
  <si>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</si>
  <si>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</si>
  <si>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</si>
  <si>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</si>
  <si>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</si>
  <si>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</si>
  <si>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</si>
  <si>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</si>
  <si>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</si>
  <si>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</si>
  <si>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</si>
  <si>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</si>
  <si>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</si>
  <si>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</si>
  <si>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</si>
  <si>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</si>
  <si>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</si>
  <si>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</si>
  <si>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</si>
  <si>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</si>
  <si>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</si>
  <si>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</si>
  <si>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</si>
  <si>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</si>
  <si>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</si>
  <si>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</si>
  <si>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</si>
  <si>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</si>
  <si>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</si>
  <si>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</si>
  <si>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</si>
  <si>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</si>
  <si>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</si>
  <si>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</si>
  <si>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</si>
  <si>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</si>
  <si>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</si>
  <si>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</si>
  <si>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</si>
  <si>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</si>
  <si>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</si>
  <si>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</si>
  <si>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</si>
  <si>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</si>
  <si>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</si>
  <si>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</si>
  <si>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</si>
  <si>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</si>
  <si>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</si>
  <si>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</si>
  <si>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</si>
  <si>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</si>
  <si>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</si>
  <si>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</si>
  <si>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</si>
  <si>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</si>
  <si>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</si>
  <si>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</si>
  <si>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</si>
  <si>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</si>
  <si>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</si>
  <si>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</si>
  <si>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</si>
  <si>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</si>
  <si>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</si>
  <si>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</si>
  <si>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</si>
  <si>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</si>
  <si>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</si>
  <si>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</si>
  <si>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</si>
  <si>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</si>
  <si>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</si>
  <si>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</si>
  <si>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</si>
  <si>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</si>
  <si>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</si>
  <si>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</si>
  <si>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</si>
  <si>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</si>
  <si>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</si>
  <si>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</si>
  <si>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</si>
  <si>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</si>
  <si>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</si>
  <si>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</si>
  <si>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</si>
  <si>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</si>
  <si>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</si>
  <si>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</si>
  <si>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</si>
  <si>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</si>
  <si>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</si>
  <si>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</si>
  <si>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</si>
  <si>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</si>
  <si>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</si>
  <si>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</si>
  <si>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</si>
  <si>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</si>
  <si>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</si>
  <si>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</si>
  <si>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</si>
  <si>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</si>
  <si>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</si>
  <si>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</si>
  <si>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</si>
  <si>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</si>
  <si>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</si>
  <si>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</si>
  <si>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</si>
  <si>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</si>
  <si>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</si>
  <si>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</si>
  <si>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</si>
  <si>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</si>
  <si>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</si>
  <si>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</si>
  <si>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</si>
  <si>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</si>
  <si>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</si>
  <si>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</si>
  <si>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</si>
  <si>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</si>
  <si>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</si>
  <si>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</si>
  <si>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</si>
  <si>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</si>
  <si>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</si>
  <si>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</si>
  <si>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</si>
  <si>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</si>
  <si>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</si>
  <si>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</si>
  <si>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</si>
  <si>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</si>
  <si>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</si>
  <si>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</si>
  <si>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</si>
  <si>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</si>
  <si>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</si>
  <si>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</si>
  <si>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</si>
  <si>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</si>
  <si>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</si>
  <si>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</si>
  <si>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</si>
  <si>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</si>
  <si>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</si>
  <si>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</si>
  <si>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</si>
  <si>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</si>
  <si>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</si>
  <si>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</si>
  <si>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</si>
  <si>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</si>
  <si>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</si>
  <si>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</si>
  <si>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</si>
  <si>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</si>
  <si>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</si>
  <si>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</si>
  <si>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</si>
  <si>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</si>
  <si>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</si>
  <si>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</si>
  <si>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</si>
  <si>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</si>
  <si>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</si>
  <si>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</si>
  <si>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</si>
  <si>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</si>
  <si>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</si>
  <si>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</si>
  <si>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</si>
  <si>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</si>
  <si>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</si>
  <si>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</si>
  <si>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</si>
  <si>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</si>
  <si>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</si>
  <si>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</si>
  <si>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</si>
  <si>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</si>
  <si>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</si>
  <si>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</si>
  <si>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</si>
  <si>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</si>
  <si>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</si>
  <si>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</si>
  <si>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</si>
  <si>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</si>
  <si>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</si>
  <si>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</si>
  <si>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</si>
  <si>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</si>
  <si>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</si>
  <si>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</si>
  <si>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</si>
  <si>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</si>
  <si>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</si>
  <si>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</si>
  <si>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</si>
  <si>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</si>
  <si>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</si>
  <si>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</si>
  <si>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</si>
  <si>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</si>
  <si>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</si>
  <si>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</si>
  <si>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</si>
  <si>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</si>
  <si>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</si>
  <si>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</si>
  <si>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</si>
  <si>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</si>
  <si>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</si>
  <si>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</si>
  <si>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</si>
  <si>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</si>
  <si>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</si>
  <si>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</si>
  <si>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</si>
  <si>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</si>
  <si>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</si>
  <si>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</si>
  <si>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</si>
  <si>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</si>
  <si>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</si>
  <si>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</si>
  <si>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</si>
  <si>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</si>
  <si>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</si>
  <si>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</si>
  <si>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</si>
  <si>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</si>
  <si>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</si>
  <si>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</si>
  <si>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</si>
  <si>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</si>
  <si>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</si>
  <si>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</si>
  <si>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</si>
  <si>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</si>
  <si>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</si>
  <si>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</si>
  <si>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</si>
  <si>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</si>
  <si>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</si>
  <si>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</si>
  <si>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</si>
  <si>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</si>
  <si>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</si>
  <si>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</si>
  <si>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</si>
  <si>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</si>
  <si>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</si>
  <si>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</si>
  <si>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</si>
  <si>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</si>
  <si>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</si>
  <si>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</si>
  <si>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</si>
  <si>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</si>
  <si>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</si>
  <si>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</si>
  <si>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</si>
  <si>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</si>
  <si>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</si>
  <si>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</si>
  <si>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</si>
  <si>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</si>
  <si>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</si>
  <si>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</si>
  <si>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</si>
  <si>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</si>
  <si>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</si>
  <si>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</si>
  <si>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</si>
  <si>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</si>
  <si>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</si>
  <si>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</si>
  <si>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</si>
  <si>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</si>
  <si>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</si>
  <si>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</si>
  <si>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</si>
  <si>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</si>
  <si>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</si>
  <si>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</si>
  <si>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</si>
  <si>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</si>
  <si>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</si>
  <si>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</si>
  <si>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</si>
  <si>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</si>
  <si>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</si>
  <si>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</si>
  <si>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</si>
  <si>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</si>
  <si>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</si>
  <si>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</si>
  <si>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</si>
  <si>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</si>
  <si>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</si>
  <si>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</si>
  <si>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</si>
  <si>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</si>
  <si>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</si>
  <si>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</si>
  <si>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</si>
  <si>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</si>
  <si>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</si>
  <si>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</si>
  <si>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</si>
  <si>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</si>
  <si>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</si>
  <si>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</si>
  <si>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</si>
  <si>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</si>
  <si>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</si>
  <si>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</si>
  <si>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</si>
  <si>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</si>
  <si>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</si>
  <si>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</si>
  <si>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</si>
  <si>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</si>
  <si>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</si>
  <si>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</si>
  <si>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</si>
  <si>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</si>
  <si>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</si>
  <si>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</si>
  <si>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</si>
  <si>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</si>
  <si>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</si>
  <si>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</si>
  <si>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</si>
  <si>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</si>
  <si>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</si>
  <si>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</si>
  <si>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</si>
  <si>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</si>
  <si>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</si>
  <si>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</si>
  <si>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</si>
  <si>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</si>
  <si>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</si>
  <si>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</si>
  <si>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</si>
  <si>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</si>
  <si>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</si>
  <si>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</si>
  <si>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</si>
  <si>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</si>
  <si>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</si>
  <si>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</si>
  <si>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</si>
  <si>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</si>
  <si>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</si>
  <si>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</si>
  <si>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</si>
  <si>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</si>
  <si>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</si>
  <si>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</si>
  <si>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</si>
  <si>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</si>
  <si>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</si>
  <si>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</si>
  <si>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</si>
  <si>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</si>
  <si>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</si>
  <si>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</si>
  <si>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</si>
  <si>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</si>
  <si>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</si>
  <si>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</si>
  <si>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</si>
  <si>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</si>
  <si>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</si>
  <si>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</si>
  <si>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</si>
  <si>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</si>
  <si>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</si>
  <si>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</si>
  <si>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</si>
  <si>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</si>
  <si>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</si>
  <si>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</si>
  <si>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</si>
  <si>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</si>
  <si>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</si>
  <si>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</si>
  <si>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</si>
  <si>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</si>
  <si>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</si>
  <si>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</si>
  <si>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</si>
  <si>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</si>
  <si>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</si>
  <si>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</si>
  <si>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</si>
  <si>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</si>
  <si>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</si>
  <si>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</si>
  <si>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</si>
  <si>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</si>
  <si>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</si>
  <si>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</si>
  <si>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</si>
  <si>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</si>
  <si>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</si>
  <si>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</si>
  <si>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</si>
  <si>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</si>
  <si>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</si>
  <si>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</si>
  <si>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</si>
  <si>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</si>
  <si>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</si>
  <si>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</si>
  <si>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</si>
  <si>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</si>
  <si>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</si>
  <si>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</si>
  <si>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</si>
  <si>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</si>
  <si>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</si>
  <si>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</si>
  <si>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</si>
  <si>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</si>
  <si>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</si>
  <si>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</si>
  <si>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</si>
  <si>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</si>
  <si>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</si>
  <si>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</si>
  <si>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</si>
  <si>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</si>
  <si>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</si>
  <si>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</si>
  <si>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</si>
  <si>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</si>
  <si>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</si>
  <si>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</si>
  <si>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</si>
  <si>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</si>
  <si>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</si>
  <si>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</si>
  <si>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</si>
  <si>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</si>
  <si>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</si>
  <si>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</si>
  <si>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</si>
  <si>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</si>
  <si>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</si>
  <si>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</si>
  <si>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</si>
  <si>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</si>
  <si>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</si>
  <si>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</si>
  <si>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</si>
  <si>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</si>
  <si>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</si>
  <si>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</si>
  <si>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</si>
  <si>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</si>
  <si>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</si>
  <si>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</si>
  <si>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</si>
  <si>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</si>
  <si>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</si>
  <si>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</si>
  <si>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</si>
  <si>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</si>
  <si>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</si>
  <si>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</si>
  <si>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</si>
  <si>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</si>
  <si>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</si>
  <si>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</si>
  <si>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</si>
  <si>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</si>
  <si>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</si>
  <si>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</si>
  <si>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</si>
  <si>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</si>
  <si>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</si>
  <si>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</si>
  <si>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</si>
  <si>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</si>
  <si>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</si>
  <si>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</si>
  <si>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</si>
  <si>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</si>
  <si>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</si>
  <si>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</si>
  <si>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</si>
  <si>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</si>
  <si>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</si>
  <si>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</si>
  <si>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</si>
  <si>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</si>
  <si>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</si>
  <si>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</si>
  <si>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</si>
  <si>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</si>
  <si>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</si>
  <si>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</si>
  <si>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</si>
  <si>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</si>
  <si>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</si>
  <si>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</si>
  <si>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</si>
  <si>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</si>
  <si>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</si>
  <si>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</si>
  <si>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</si>
  <si>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</si>
  <si>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</si>
  <si>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</si>
  <si>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</si>
  <si>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</si>
  <si>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</si>
  <si>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</si>
  <si>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</si>
  <si>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</si>
  <si>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</si>
  <si>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</si>
  <si>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</si>
  <si>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</si>
  <si>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</si>
  <si>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</si>
  <si>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</si>
  <si>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</si>
  <si>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</si>
  <si>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</si>
  <si>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</si>
  <si>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</si>
  <si>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</si>
  <si>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</si>
  <si>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</si>
  <si>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</si>
  <si>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</si>
  <si>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</si>
  <si>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</si>
  <si>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</si>
  <si>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</si>
  <si>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</si>
  <si>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</si>
  <si>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</si>
  <si>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</si>
  <si>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</si>
  <si>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</si>
  <si>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</si>
  <si>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</si>
  <si>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</si>
  <si>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</si>
  <si>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</si>
  <si>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</si>
  <si>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</si>
  <si>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</si>
  <si>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</si>
  <si>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</si>
  <si>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</si>
  <si>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</si>
  <si>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</si>
  <si>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</si>
  <si>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</si>
  <si>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</si>
  <si>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</si>
  <si>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</si>
  <si>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</si>
  <si>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</si>
  <si>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</si>
  <si>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</si>
  <si>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</si>
  <si>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</si>
  <si>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</si>
  <si>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</si>
  <si>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</si>
  <si>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</si>
  <si>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</si>
  <si>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</si>
  <si>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</si>
  <si>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</si>
  <si>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</si>
  <si>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</si>
  <si>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</si>
  <si>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</si>
  <si>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</si>
  <si>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</si>
  <si>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</si>
  <si>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</si>
  <si>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</si>
  <si>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</si>
  <si>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</si>
  <si>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</si>
  <si>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</si>
  <si>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</si>
  <si>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</si>
  <si>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</si>
  <si>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</si>
  <si>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</si>
  <si>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</si>
  <si>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</si>
  <si>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</si>
  <si>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</si>
  <si>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</si>
  <si>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</si>
  <si>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</si>
  <si>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</si>
  <si>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</si>
  <si>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</si>
  <si>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</si>
  <si>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</si>
  <si>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</si>
  <si>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</si>
  <si>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</si>
  <si>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</si>
  <si>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</si>
  <si>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</si>
  <si>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</si>
  <si>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</si>
  <si>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</si>
  <si>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</si>
  <si>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</si>
  <si>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</si>
  <si>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</si>
  <si>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</si>
  <si>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</si>
  <si>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</si>
  <si>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</si>
  <si>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</si>
  <si>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</si>
  <si>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</si>
  <si>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</si>
  <si>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</si>
  <si>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</si>
  <si>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</si>
  <si>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</si>
  <si>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</si>
  <si>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</si>
  <si>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</si>
  <si>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</si>
  <si>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</si>
  <si>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</si>
  <si>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</si>
  <si>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</si>
  <si>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</si>
  <si>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</si>
  <si>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</si>
  <si>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</si>
  <si>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</si>
  <si>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</si>
  <si>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</si>
  <si>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</si>
  <si>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</si>
  <si>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</si>
  <si>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</si>
  <si>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</si>
  <si>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</si>
  <si>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</si>
  <si>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</si>
  <si>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</si>
  <si>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</si>
  <si>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</si>
  <si>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</si>
  <si>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</si>
  <si>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</si>
  <si>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</si>
  <si>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</si>
  <si>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</si>
  <si>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</si>
  <si>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</si>
  <si>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</si>
  <si>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</si>
  <si>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</si>
  <si>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</si>
  <si>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</si>
  <si>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</si>
  <si>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</si>
  <si>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</si>
  <si>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</si>
  <si>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</si>
  <si>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</si>
  <si>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</si>
  <si>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</si>
  <si>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</si>
  <si>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</si>
  <si>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</si>
  <si>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</si>
  <si>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</si>
  <si>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</si>
  <si>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</si>
  <si>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</si>
  <si>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</si>
  <si>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</si>
  <si>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</si>
  <si>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</si>
  <si>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</si>
  <si>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</si>
  <si>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</si>
  <si>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</si>
  <si>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</si>
  <si>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</si>
  <si>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</si>
  <si>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</si>
  <si>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</si>
  <si>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</si>
  <si>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</si>
  <si>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</si>
  <si>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</si>
  <si>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</si>
  <si>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</si>
  <si>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</si>
  <si>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</si>
  <si>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</si>
  <si>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</si>
  <si>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</si>
  <si>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</si>
  <si>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</si>
  <si>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</si>
  <si>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</si>
  <si>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</si>
  <si>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</si>
  <si>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</si>
  <si>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</si>
  <si>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</si>
  <si>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</si>
  <si>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</si>
  <si>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</si>
  <si>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</si>
  <si>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</si>
  <si>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</si>
  <si>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</si>
  <si>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</si>
  <si>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</si>
  <si>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</si>
  <si>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</si>
  <si>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</si>
  <si>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</si>
  <si>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</si>
  <si>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</si>
  <si>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</si>
  <si>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</si>
  <si>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</si>
  <si>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</si>
  <si>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</si>
  <si>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</si>
  <si>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</si>
  <si>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</si>
  <si>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</si>
  <si>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</si>
  <si>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</si>
  <si>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</si>
  <si>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</si>
  <si>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</si>
  <si>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</si>
  <si>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</si>
  <si>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</si>
  <si>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</si>
  <si>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</si>
  <si>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</si>
  <si>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</si>
  <si>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</si>
  <si>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</si>
  <si>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</si>
  <si>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</si>
  <si>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</si>
  <si>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</si>
  <si>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</si>
  <si>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</si>
  <si>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</si>
  <si>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</si>
  <si>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</si>
  <si>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</si>
  <si>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</si>
  <si>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</si>
  <si>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</si>
  <si>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</si>
  <si>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</si>
  <si>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</si>
  <si>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</si>
  <si>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</si>
  <si>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</si>
  <si>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</si>
  <si>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</si>
  <si>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</si>
  <si>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</si>
  <si>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</si>
  <si>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</si>
  <si>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</si>
  <si>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</si>
  <si>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</si>
  <si>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</si>
  <si>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</si>
  <si>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</si>
  <si>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</si>
  <si>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</si>
  <si>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</si>
  <si>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</si>
  <si>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</si>
  <si>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</si>
  <si>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</si>
  <si>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</si>
  <si>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</si>
  <si>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</si>
  <si>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</si>
  <si>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</si>
  <si>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</si>
  <si>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</si>
  <si>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</si>
  <si>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</si>
  <si>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</si>
  <si>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</si>
  <si>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</si>
  <si>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</si>
  <si>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</si>
  <si>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</si>
  <si>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</si>
  <si>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</si>
  <si>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</si>
  <si>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</si>
  <si>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</si>
  <si>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</si>
  <si>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</si>
  <si>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</si>
  <si>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</si>
  <si>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</si>
  <si>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</si>
  <si>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</si>
  <si>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</si>
  <si>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</si>
  <si>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</si>
  <si>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</si>
  <si>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</si>
  <si>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</si>
  <si>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</si>
  <si>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</si>
  <si>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</si>
  <si>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</si>
  <si>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</si>
  <si>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</si>
  <si>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</si>
  <si>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</si>
  <si>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</si>
  <si>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</si>
  <si>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</si>
  <si>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</si>
  <si>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</si>
  <si>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</si>
  <si>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</si>
  <si>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</si>
  <si>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</si>
  <si>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</si>
  <si>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</si>
  <si>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</si>
  <si>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</si>
  <si>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</si>
  <si>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</si>
  <si>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</si>
  <si>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</si>
  <si>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</si>
  <si>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</si>
  <si>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</si>
  <si>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</si>
  <si>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</si>
  <si>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</si>
  <si>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</si>
  <si>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</si>
  <si>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</si>
  <si>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</si>
  <si>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</si>
  <si>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</si>
  <si>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</si>
  <si>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</si>
  <si>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</si>
  <si>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</si>
  <si>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</si>
  <si>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</si>
  <si>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</si>
  <si>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</si>
  <si>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</si>
  <si>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</si>
  <si>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</si>
  <si>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</si>
  <si>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</si>
  <si>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</si>
  <si>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</si>
  <si>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</si>
  <si>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</si>
  <si>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</si>
  <si>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</si>
  <si>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</si>
  <si>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</si>
  <si>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</si>
  <si>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</si>
  <si>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</si>
  <si>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</si>
  <si>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</si>
  <si>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</si>
  <si>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</si>
  <si>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</si>
  <si>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</si>
  <si>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</si>
  <si>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</si>
  <si>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</si>
  <si>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</si>
  <si>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</si>
  <si>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</si>
  <si>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</si>
  <si>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</si>
  <si>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</si>
  <si>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</si>
  <si>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</si>
  <si>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</si>
  <si>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</si>
  <si>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</si>
  <si>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</si>
  <si>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</si>
  <si>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</si>
  <si>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</si>
  <si>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</si>
  <si>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</si>
  <si>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</si>
  <si>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</si>
  <si>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</si>
  <si>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</si>
  <si>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</si>
  <si>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</si>
  <si>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</si>
  <si>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</si>
  <si>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</si>
  <si>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</si>
  <si>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</si>
  <si>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</si>
  <si>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</si>
  <si>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</si>
  <si>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</si>
  <si>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</si>
  <si>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</si>
  <si>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</si>
  <si>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</si>
  <si>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</si>
  <si>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</si>
  <si>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</si>
  <si>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</si>
  <si>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</si>
  <si>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</si>
  <si>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</si>
  <si>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</si>
  <si>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</si>
  <si>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</si>
  <si>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</si>
  <si>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</si>
  <si>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</si>
  <si>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</si>
  <si>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</si>
  <si>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</si>
  <si>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</si>
  <si>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</si>
  <si>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</si>
  <si>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</si>
  <si>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</si>
  <si>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</si>
  <si>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</si>
  <si>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</si>
  <si>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</si>
  <si>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</si>
  <si>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</si>
  <si>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</si>
  <si>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</si>
  <si>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</si>
  <si>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</si>
  <si>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</si>
  <si>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</si>
  <si>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</si>
  <si>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</si>
  <si>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</si>
  <si>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</si>
  <si>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</si>
  <si>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</si>
  <si>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</si>
  <si>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</si>
  <si>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</si>
  <si>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</si>
  <si>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</si>
  <si>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</si>
  <si>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</si>
  <si>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</si>
  <si>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</si>
  <si>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</si>
  <si>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</si>
  <si>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</si>
  <si>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</si>
  <si>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</si>
  <si>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</si>
  <si>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</si>
  <si>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</si>
  <si>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</si>
  <si>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</si>
  <si>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</si>
  <si>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</si>
  <si>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</si>
  <si>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</si>
  <si>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</si>
  <si>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</si>
  <si>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</si>
  <si>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</si>
  <si>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</si>
  <si>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</si>
  <si>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</si>
  <si>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</si>
  <si>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</si>
  <si>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</si>
  <si>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</si>
  <si>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</si>
  <si>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</si>
  <si>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</si>
  <si>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</si>
  <si>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</si>
  <si>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</si>
  <si>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</si>
  <si>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</si>
  <si>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</si>
  <si>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</si>
  <si>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</si>
  <si>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</si>
  <si>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</si>
  <si>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</si>
  <si>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</si>
  <si>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</si>
  <si>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</si>
  <si>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</si>
  <si>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</si>
  <si>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</si>
  <si>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</si>
  <si>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</si>
  <si>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</si>
  <si>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</si>
  <si>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</si>
  <si>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</si>
  <si>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</si>
  <si>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</si>
  <si>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</si>
  <si>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</si>
  <si>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</si>
  <si>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</si>
  <si>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</si>
  <si>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</si>
  <si>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</si>
  <si>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</si>
  <si>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</si>
  <si>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</si>
  <si>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</si>
  <si>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</si>
  <si>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</si>
  <si>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</si>
  <si>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</si>
  <si>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</si>
  <si>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</si>
  <si>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</si>
  <si>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</si>
  <si>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</si>
  <si>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</si>
  <si>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</si>
  <si>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</si>
  <si>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</si>
  <si>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</si>
  <si>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</si>
  <si>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</si>
  <si>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</si>
  <si>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</si>
  <si>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</si>
  <si>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</si>
  <si>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</si>
  <si>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</si>
  <si>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</si>
  <si>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</si>
  <si>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</si>
  <si>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</si>
  <si>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</si>
  <si>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</si>
  <si>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</si>
  <si>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</si>
  <si>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</si>
  <si>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</si>
  <si>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</si>
  <si>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</si>
  <si>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</si>
  <si>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</si>
  <si>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</si>
  <si>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</si>
  <si>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</si>
  <si>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</si>
  <si>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</si>
  <si>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</si>
  <si>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</si>
  <si>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</si>
  <si>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</si>
  <si>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</si>
  <si>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</si>
  <si>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</si>
  <si>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</si>
  <si>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</si>
  <si>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</si>
  <si>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</si>
  <si>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</si>
  <si>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</si>
  <si>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</si>
  <si>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</si>
  <si>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</si>
  <si>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</si>
  <si>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</si>
  <si>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</si>
  <si>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</si>
  <si>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</si>
  <si>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</si>
  <si>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</si>
  <si>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</si>
  <si>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</si>
  <si>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</si>
  <si>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</si>
  <si>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</si>
  <si>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</si>
  <si>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</si>
  <si>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</si>
  <si>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</si>
  <si>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</si>
  <si>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</si>
  <si>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</si>
  <si>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</si>
  <si>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</si>
  <si>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</si>
  <si>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</si>
  <si>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</si>
  <si>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</si>
  <si>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</si>
  <si>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</si>
  <si>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</si>
  <si>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</si>
  <si>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</si>
  <si>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</si>
  <si>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</si>
  <si>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</si>
  <si>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</si>
  <si>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</si>
  <si>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</si>
  <si>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</si>
  <si>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</si>
  <si>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</si>
  <si>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</si>
  <si>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</si>
  <si>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</si>
  <si>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</si>
  <si>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</si>
  <si>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</si>
  <si>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</si>
  <si>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</si>
  <si>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</si>
  <si>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</si>
  <si>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</si>
  <si>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</si>
  <si>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</si>
  <si>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</si>
  <si>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</si>
  <si>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</si>
  <si>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</si>
  <si>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</si>
  <si>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</si>
  <si>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</si>
  <si>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</si>
  <si>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</si>
  <si>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</si>
  <si>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</si>
  <si>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</si>
  <si>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</si>
  <si>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</si>
  <si>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</si>
  <si>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</si>
  <si>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</si>
  <si>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</si>
  <si>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</si>
  <si>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</si>
  <si>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</si>
  <si>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</si>
  <si>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</si>
  <si>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</si>
  <si>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</si>
  <si>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</si>
  <si>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</si>
  <si>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</si>
  <si>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</si>
  <si>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</si>
  <si>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</si>
  <si>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</si>
  <si>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</si>
  <si>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</si>
  <si>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</si>
  <si>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</si>
  <si>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</si>
  <si>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</si>
  <si>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</si>
  <si>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</si>
  <si>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</si>
  <si>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</si>
  <si>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</si>
  <si>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</si>
  <si>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</si>
  <si>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</si>
  <si>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</si>
  <si>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</si>
  <si>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</si>
  <si>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</si>
  <si>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</si>
  <si>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</si>
  <si>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</si>
  <si>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</si>
  <si>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</si>
  <si>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</si>
  <si>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</si>
  <si>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</si>
  <si>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</si>
  <si>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</si>
  <si>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</si>
  <si>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</si>
  <si>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</si>
  <si>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</si>
  <si>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</si>
  <si>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</si>
  <si>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</si>
  <si>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</si>
  <si>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</si>
  <si>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</si>
  <si>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</si>
  <si>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</si>
  <si>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</si>
  <si>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</si>
  <si>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</si>
  <si>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</si>
  <si>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</si>
  <si>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</si>
  <si>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</si>
  <si>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</si>
  <si>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</si>
  <si>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</si>
  <si>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</si>
  <si>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</si>
  <si>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</si>
  <si>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</si>
  <si>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</si>
  <si>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</si>
  <si>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</si>
  <si>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</si>
  <si>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</si>
  <si>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</si>
  <si>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</si>
  <si>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</si>
  <si>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</si>
  <si>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</si>
  <si>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</si>
  <si>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</si>
  <si>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</si>
  <si>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</si>
  <si>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</si>
  <si>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</si>
  <si>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</si>
  <si>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</si>
  <si>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</si>
  <si>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</si>
  <si>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</si>
  <si>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</si>
  <si>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</si>
  <si>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</si>
  <si>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</si>
  <si>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</si>
  <si>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</si>
  <si>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</si>
  <si>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</si>
  <si>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</si>
  <si>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</si>
  <si>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</si>
  <si>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</si>
  <si>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</si>
  <si>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</si>
  <si>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</si>
  <si>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</si>
  <si>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</si>
  <si>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</si>
  <si>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</si>
  <si>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</si>
  <si>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</si>
  <si>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</si>
  <si>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</si>
  <si>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</si>
  <si>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</si>
  <si>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</si>
  <si>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</si>
  <si>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</si>
  <si>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</si>
  <si>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</si>
  <si>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</si>
  <si>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</si>
  <si>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</si>
  <si>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</si>
  <si>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</si>
  <si>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</si>
  <si>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</si>
  <si>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</si>
  <si>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</si>
  <si>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</si>
  <si>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</si>
  <si>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</si>
  <si>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</si>
  <si>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</si>
  <si>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</si>
  <si>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</si>
  <si>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</si>
  <si>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</si>
  <si>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</si>
  <si>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</si>
  <si>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</si>
  <si>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</si>
  <si>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</si>
  <si>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</si>
  <si>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</si>
  <si>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</si>
  <si>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</si>
  <si>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</si>
  <si>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</si>
  <si>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</si>
  <si>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</si>
  <si>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</si>
  <si>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</si>
  <si>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</si>
  <si>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</si>
  <si>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</si>
  <si>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</si>
  <si>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</si>
  <si>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</si>
  <si>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</si>
  <si>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</si>
  <si>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</si>
  <si>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</si>
  <si>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</si>
  <si>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</si>
  <si>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</si>
  <si>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</si>
  <si>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</si>
  <si>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</si>
  <si>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</si>
  <si>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</si>
  <si>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</si>
  <si>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</si>
  <si>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</si>
  <si>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</si>
  <si>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</si>
  <si>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</si>
  <si>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</si>
  <si>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</si>
  <si>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</si>
  <si>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</si>
  <si>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</si>
  <si>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</si>
  <si>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</si>
  <si>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</si>
  <si>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</si>
  <si>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</si>
  <si>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</si>
  <si>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</si>
  <si>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</si>
  <si>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</si>
  <si>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</si>
  <si>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</si>
  <si>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</si>
  <si>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</si>
  <si>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</si>
  <si>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</si>
  <si>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</si>
  <si>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</si>
  <si>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</si>
  <si>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</si>
  <si>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</si>
  <si>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</si>
  <si>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</si>
  <si>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</si>
  <si>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</si>
  <si>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</si>
  <si>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</si>
  <si>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</si>
  <si>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</si>
  <si>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</si>
  <si>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</si>
  <si>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</si>
  <si>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</si>
  <si>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</si>
  <si>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</si>
  <si>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</si>
  <si>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</si>
  <si>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</si>
  <si>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</si>
  <si>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</si>
  <si>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</si>
  <si>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</si>
  <si>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</si>
  <si>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</si>
  <si>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</si>
  <si>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</si>
  <si>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</si>
  <si>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</si>
  <si>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</si>
  <si>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</si>
  <si>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</si>
  <si>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</si>
  <si>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</si>
  <si>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</si>
  <si>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</si>
  <si>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</si>
  <si>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</si>
  <si>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</si>
  <si>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</si>
  <si>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</si>
  <si>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</si>
  <si>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</si>
  <si>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</si>
  <si>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</si>
  <si>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</si>
  <si>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</si>
  <si>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</si>
  <si>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</si>
  <si>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</si>
  <si>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</si>
  <si>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</si>
  <si>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</si>
  <si>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</si>
  <si>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</si>
  <si>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</si>
  <si>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</si>
  <si>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</si>
  <si>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</si>
  <si>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</si>
  <si>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</si>
  <si>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</si>
  <si>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</si>
  <si>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</si>
  <si>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</si>
  <si>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</si>
  <si>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</si>
  <si>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</si>
  <si>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</si>
  <si>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</si>
  <si>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</si>
  <si>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</si>
  <si>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</si>
  <si>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</si>
  <si>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</si>
  <si>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</si>
  <si>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</si>
  <si>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</si>
  <si>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</si>
  <si>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</si>
  <si>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</si>
  <si>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</si>
  <si>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</si>
  <si>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</si>
  <si>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</si>
  <si>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</si>
  <si>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</si>
  <si>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</si>
  <si>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</si>
  <si>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</si>
  <si>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</si>
  <si>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</si>
  <si>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</si>
  <si>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</si>
  <si>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</si>
  <si>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</si>
  <si>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</si>
  <si>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</si>
  <si>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</si>
  <si>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</si>
  <si>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</si>
  <si>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</si>
  <si>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</si>
  <si>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</si>
  <si>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</si>
  <si>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</si>
  <si>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</si>
  <si>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</si>
  <si>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</si>
  <si>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</si>
  <si>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</si>
  <si>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</si>
  <si>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</si>
  <si>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</si>
  <si>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</si>
  <si>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</si>
  <si>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</si>
  <si>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</si>
  <si>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</si>
  <si>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</si>
  <si>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</si>
  <si>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</si>
  <si>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</si>
  <si>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</si>
  <si>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</si>
  <si>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</si>
  <si>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</si>
  <si>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</si>
  <si>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</si>
  <si>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</si>
  <si>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</si>
  <si>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</si>
  <si>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</si>
  <si>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</si>
  <si>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</si>
  <si>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</si>
  <si>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</si>
  <si>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</si>
  <si>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</si>
  <si>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</si>
  <si>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</si>
  <si>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</si>
  <si>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</si>
  <si>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</si>
  <si>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</si>
  <si>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</si>
  <si>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</si>
  <si>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</si>
  <si>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</si>
  <si>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</si>
  <si>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</si>
  <si>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</si>
  <si>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</si>
  <si>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</si>
  <si>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</si>
  <si>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</si>
  <si>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</si>
  <si>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</si>
  <si>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</si>
  <si>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</si>
  <si>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</si>
  <si>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</si>
  <si>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</si>
  <si>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</si>
  <si>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</si>
  <si>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</si>
  <si>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</si>
  <si>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</si>
  <si>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</si>
  <si>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</si>
  <si>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</si>
  <si>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</si>
  <si>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</si>
  <si>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</si>
  <si>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</si>
  <si>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</si>
  <si>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</si>
  <si>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</si>
  <si>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</si>
  <si>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</si>
  <si>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</si>
  <si>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</si>
  <si>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</si>
  <si>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</si>
  <si>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</si>
  <si>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</si>
  <si>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</si>
  <si>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</si>
  <si>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</si>
  <si>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</si>
  <si>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</si>
  <si>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</si>
  <si>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</si>
  <si>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</si>
  <si>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</si>
  <si>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</si>
  <si>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</si>
  <si>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</si>
  <si>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</si>
  <si>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</si>
  <si>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</si>
  <si>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</si>
  <si>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</si>
  <si>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</si>
  <si>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</si>
  <si>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</si>
  <si>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</si>
  <si>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</si>
  <si>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</si>
  <si>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</si>
  <si>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</si>
  <si>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</si>
  <si>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</si>
  <si>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</si>
  <si>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</si>
  <si>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</si>
  <si>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</si>
  <si>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</si>
  <si>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</si>
  <si>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</si>
  <si>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</si>
  <si>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</si>
  <si>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</si>
  <si>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</si>
  <si>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</si>
  <si>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</si>
  <si>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</si>
  <si>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</si>
  <si>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</si>
  <si>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</si>
  <si>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</si>
  <si>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</si>
  <si>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</si>
  <si>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</si>
  <si>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</si>
  <si>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</si>
  <si>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</si>
  <si>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</si>
  <si>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</si>
  <si>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</si>
  <si>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</si>
  <si>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</si>
  <si>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</si>
  <si>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</si>
  <si>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</si>
  <si>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</si>
  <si>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</si>
  <si>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</si>
  <si>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</si>
  <si>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</si>
  <si>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</si>
  <si>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</si>
  <si>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</si>
  <si>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</si>
  <si>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</si>
  <si>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</si>
  <si>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</si>
  <si>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</si>
  <si>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</si>
  <si>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</si>
  <si>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</si>
  <si>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</si>
  <si>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</si>
  <si>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</si>
  <si>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</si>
  <si>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</si>
  <si>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</si>
  <si>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</si>
  <si>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</si>
  <si>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</si>
  <si>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</si>
  <si>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</si>
  <si>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</si>
  <si>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</si>
  <si>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</si>
  <si>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</si>
  <si>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</si>
  <si>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</si>
  <si>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</si>
  <si>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</si>
  <si>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</si>
  <si>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</si>
  <si>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</si>
  <si>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</si>
  <si>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</si>
  <si>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</si>
  <si>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</si>
  <si>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</si>
  <si>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</si>
  <si>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</si>
  <si>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</si>
  <si>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</si>
  <si>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</si>
  <si>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</si>
  <si>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</si>
  <si>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</si>
  <si>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</si>
  <si>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</si>
  <si>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</si>
  <si>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</si>
  <si>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</si>
  <si>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</si>
  <si>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</si>
  <si>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</si>
  <si>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</si>
  <si>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</si>
  <si>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</si>
  <si>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</si>
  <si>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</si>
  <si>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</si>
  <si>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</si>
  <si>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</si>
  <si>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</si>
  <si>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</si>
  <si>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</si>
  <si>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</si>
  <si>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</si>
  <si>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</si>
  <si>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</si>
  <si>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</si>
  <si>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</si>
  <si>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</si>
  <si>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</si>
  <si>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</si>
  <si>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</si>
  <si>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</si>
  <si>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</si>
  <si>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</si>
  <si>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</si>
  <si>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</si>
  <si>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</si>
  <si>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</si>
  <si>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</si>
  <si>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</si>
  <si>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</si>
  <si>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</si>
  <si>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</si>
  <si>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</si>
  <si>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</si>
  <si>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</si>
  <si>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</si>
  <si>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</si>
  <si>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</si>
  <si>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</si>
  <si>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</si>
  <si>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</si>
  <si>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</si>
  <si>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</si>
  <si>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</si>
  <si>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</si>
  <si>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</si>
  <si>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</si>
  <si>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</si>
  <si>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</si>
  <si>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</si>
  <si>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</si>
  <si>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</si>
  <si>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</si>
  <si>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</si>
  <si>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</si>
  <si>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</si>
  <si>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</si>
  <si>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</si>
  <si>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</si>
  <si>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</si>
  <si>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</si>
  <si>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</si>
  <si>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</si>
  <si>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</si>
  <si>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</si>
  <si>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</si>
  <si>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</si>
  <si>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</si>
  <si>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</si>
  <si>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</si>
  <si>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</si>
  <si>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</si>
  <si>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</si>
  <si>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</si>
  <si>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</si>
  <si>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</si>
  <si>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</si>
  <si>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</si>
  <si>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</si>
  <si>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</si>
  <si>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</si>
  <si>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</si>
  <si>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</si>
  <si>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</si>
  <si>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</si>
  <si>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</si>
  <si>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</si>
  <si>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</si>
  <si>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</si>
  <si>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</si>
  <si>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</si>
  <si>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</si>
  <si>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</si>
  <si>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</si>
  <si>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</si>
  <si>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</si>
  <si>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</si>
  <si>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</si>
  <si>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</si>
  <si>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</si>
  <si>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</si>
  <si>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</si>
  <si>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</si>
  <si>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</si>
  <si>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</si>
  <si>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</si>
  <si>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</si>
  <si>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</si>
  <si>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</si>
  <si>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</si>
  <si>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</si>
  <si>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</si>
  <si>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</si>
  <si>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</si>
  <si>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</si>
  <si>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</si>
  <si>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</si>
  <si>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</si>
  <si>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</si>
  <si>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</si>
  <si>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</si>
  <si>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</si>
  <si>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</si>
  <si>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</si>
  <si>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</si>
  <si>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</si>
  <si>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</si>
  <si>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</si>
  <si>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</si>
  <si>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</si>
  <si>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</si>
  <si>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</si>
  <si>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</si>
  <si>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</si>
  <si>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</si>
  <si>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</si>
  <si>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</si>
  <si>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</si>
  <si>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</si>
  <si>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</si>
  <si>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</si>
  <si>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</si>
  <si>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</si>
  <si>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</si>
  <si>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</si>
  <si>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</si>
  <si>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</si>
  <si>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</si>
  <si>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</si>
  <si>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</si>
  <si>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</si>
  <si>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</si>
  <si>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</si>
  <si>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</si>
  <si>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</si>
  <si>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</si>
  <si>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</si>
  <si>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</si>
  <si>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</si>
  <si>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</si>
  <si>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</si>
  <si>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</si>
  <si>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</si>
  <si>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</si>
  <si>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</si>
  <si>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</si>
  <si>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</si>
  <si>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</si>
  <si>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</si>
  <si>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</si>
  <si>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</si>
  <si>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</si>
  <si>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</si>
  <si>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</si>
  <si>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</si>
  <si>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</si>
  <si>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</si>
  <si>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</si>
  <si>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</si>
  <si>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</si>
  <si>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</si>
  <si>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</si>
  <si>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</si>
  <si>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</si>
  <si>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</si>
  <si>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</si>
  <si>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</si>
  <si>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</si>
  <si>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</si>
  <si>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</si>
  <si>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</si>
  <si>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</si>
  <si>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</si>
  <si>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</si>
  <si>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</si>
  <si>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</si>
  <si>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</si>
  <si>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</si>
  <si>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</si>
  <si>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</si>
  <si>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</si>
  <si>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</si>
  <si>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</si>
  <si>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</si>
  <si>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</si>
  <si>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</si>
  <si>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</si>
  <si>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</si>
  <si>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</si>
  <si>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</si>
  <si>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</si>
  <si>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</si>
  <si>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</si>
  <si>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</si>
  <si>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</si>
  <si>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</si>
  <si>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</si>
  <si>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</si>
  <si>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</si>
  <si>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</si>
  <si>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</si>
  <si>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</si>
  <si>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</si>
  <si>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</si>
  <si>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</si>
  <si>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</si>
  <si>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</si>
  <si>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</si>
  <si>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</si>
  <si>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</si>
  <si>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</si>
  <si>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</si>
  <si>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</si>
  <si>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</si>
  <si>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</si>
  <si>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</si>
  <si>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</si>
  <si>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</si>
  <si>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</si>
  <si>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</si>
  <si>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</si>
  <si>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</si>
  <si>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</si>
  <si>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</si>
  <si>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</si>
  <si>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</si>
  <si>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</si>
  <si>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</si>
  <si>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</si>
  <si>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</si>
  <si>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</si>
  <si>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</si>
  <si>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</si>
  <si>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</si>
  <si>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</si>
  <si>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</si>
  <si>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</si>
  <si>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</si>
  <si>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</si>
  <si>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</si>
  <si>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</si>
  <si>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</si>
  <si>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</si>
  <si>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</si>
  <si>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</si>
  <si>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</si>
  <si>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</si>
  <si>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</si>
  <si>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</si>
  <si>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</si>
  <si>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</si>
  <si>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</si>
  <si>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</si>
  <si>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</si>
  <si>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</si>
  <si>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</si>
  <si>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</si>
  <si>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</si>
  <si>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</si>
  <si>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</si>
  <si>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</si>
  <si>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</si>
  <si>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</si>
  <si>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</si>
  <si>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</si>
  <si>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</si>
  <si>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</si>
  <si>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</si>
  <si>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</si>
  <si>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</si>
  <si>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</si>
  <si>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</si>
  <si>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</si>
  <si>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</si>
  <si>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</si>
  <si>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</si>
  <si>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</si>
  <si>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</si>
  <si>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</si>
  <si>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</si>
  <si>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</si>
  <si>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</si>
  <si>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</si>
  <si>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</si>
  <si>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</si>
  <si>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</si>
  <si>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</si>
  <si>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</si>
  <si>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</si>
  <si>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</si>
  <si>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</si>
  <si>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</si>
  <si>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</si>
  <si>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</si>
  <si>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</si>
  <si>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</si>
  <si>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</si>
  <si>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</si>
  <si>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</si>
  <si>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</si>
  <si>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</si>
  <si>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</si>
  <si>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</si>
  <si>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</si>
  <si>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</si>
  <si>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</si>
  <si>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</si>
  <si>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</si>
  <si>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</si>
  <si>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</si>
  <si>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</si>
  <si>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</si>
  <si>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</si>
  <si>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</si>
  <si>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</si>
  <si>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</si>
  <si>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</si>
  <si>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</si>
  <si>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</si>
  <si>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</si>
  <si>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</si>
  <si>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</si>
  <si>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</si>
  <si>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</si>
  <si>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</si>
  <si>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</si>
  <si>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</si>
  <si>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</si>
  <si>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</si>
  <si>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</si>
  <si>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</si>
  <si>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</si>
  <si>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</si>
  <si>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</si>
  <si>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</si>
  <si>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</si>
  <si>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</si>
  <si>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</si>
  <si>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</si>
  <si>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</si>
  <si>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</si>
  <si>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</si>
  <si>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</si>
  <si>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</si>
  <si>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</si>
  <si>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</si>
  <si>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</si>
  <si>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</si>
  <si>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</si>
  <si>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</si>
  <si>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</si>
  <si>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</si>
  <si>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</si>
  <si>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</si>
  <si>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</si>
  <si>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</si>
  <si>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</si>
  <si>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</si>
  <si>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</si>
  <si>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</si>
  <si>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</si>
  <si>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</si>
  <si>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</si>
  <si>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</si>
  <si>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</si>
  <si>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</si>
  <si>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</si>
  <si>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</si>
  <si>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</si>
  <si>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</si>
  <si>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</si>
  <si>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</si>
  <si>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</si>
  <si>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</si>
  <si>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</si>
  <si>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</si>
  <si>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</si>
  <si>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</si>
  <si>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</si>
  <si>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</si>
  <si>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</si>
  <si>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</si>
  <si>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</si>
  <si>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</si>
  <si>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</si>
  <si>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</si>
  <si>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</si>
  <si>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</si>
  <si>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</si>
  <si>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</si>
  <si>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</si>
  <si>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</si>
  <si>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</si>
  <si>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</si>
  <si>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</si>
  <si>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</si>
  <si>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</si>
  <si>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</si>
  <si>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</si>
  <si>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</si>
  <si>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</si>
  <si>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</si>
  <si>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</si>
  <si>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</si>
  <si>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</si>
  <si>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</si>
  <si>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</si>
  <si>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</si>
  <si>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</si>
  <si>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</si>
  <si>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</si>
  <si>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</si>
  <si>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</si>
  <si>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</si>
  <si>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</si>
  <si>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</si>
  <si>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</si>
  <si>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</si>
  <si>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</si>
  <si>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</si>
  <si>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</si>
  <si>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</si>
  <si>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</si>
  <si>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</si>
  <si>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</si>
  <si>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</si>
  <si>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</si>
  <si>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</si>
  <si>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</si>
  <si>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</si>
  <si>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</si>
  <si>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</si>
  <si>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</si>
  <si>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</si>
  <si>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</si>
  <si>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</si>
  <si>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</si>
  <si>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</si>
  <si>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</si>
  <si>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</si>
  <si>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</si>
  <si>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</si>
  <si>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</si>
  <si>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</si>
  <si>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</si>
  <si>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</si>
  <si>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</si>
  <si>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</si>
  <si>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</si>
  <si>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</si>
  <si>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</si>
  <si>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</si>
  <si>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</si>
  <si>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</si>
  <si>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</si>
  <si>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</si>
  <si>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</si>
  <si>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</si>
  <si>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</si>
  <si>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</si>
  <si>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</si>
  <si>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</si>
  <si>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</si>
  <si>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</si>
  <si>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</si>
  <si>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</si>
  <si>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</si>
  <si>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</si>
  <si>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</si>
  <si>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</si>
  <si>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</si>
  <si>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</si>
  <si>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</si>
  <si>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</si>
  <si>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</si>
  <si>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</si>
  <si>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</si>
  <si>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</si>
  <si>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</si>
  <si>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</si>
  <si>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</si>
  <si>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</si>
  <si>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</si>
  <si>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</si>
  <si>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</si>
  <si>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</si>
  <si>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</si>
  <si>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</si>
  <si>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</si>
  <si>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</si>
  <si>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</si>
  <si>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</si>
  <si>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</si>
  <si>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</si>
  <si>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</si>
  <si>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</si>
  <si>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</si>
  <si>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</si>
  <si>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</si>
  <si>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</si>
  <si>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</si>
  <si>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</si>
  <si>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</si>
  <si>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</si>
  <si>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</si>
  <si>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</si>
  <si>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</si>
  <si>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</si>
  <si>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</si>
  <si>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</si>
  <si>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</si>
  <si>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</si>
  <si>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</si>
  <si>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</si>
  <si>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</si>
  <si>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</si>
  <si>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</si>
  <si>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</si>
  <si>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</si>
  <si>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</si>
  <si>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</si>
  <si>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</si>
  <si>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</si>
  <si>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</si>
  <si>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</si>
  <si>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</si>
  <si>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</si>
  <si>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</si>
  <si>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</si>
  <si>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</si>
  <si>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</si>
  <si>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</si>
  <si>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</si>
  <si>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</si>
  <si>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</si>
  <si>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</si>
  <si>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</si>
  <si>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</si>
  <si>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</si>
  <si>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</si>
  <si>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</si>
  <si>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</si>
  <si>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</si>
  <si>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</si>
  <si>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</si>
  <si>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</si>
  <si>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</si>
  <si>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</si>
  <si>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</si>
  <si>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</si>
  <si>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</si>
  <si>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</si>
  <si>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</si>
  <si>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</si>
  <si>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</si>
  <si>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</si>
  <si>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</si>
  <si>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</si>
  <si>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</si>
  <si>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</si>
  <si>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</si>
  <si>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</si>
  <si>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</si>
  <si>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</si>
  <si>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</si>
  <si>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</si>
  <si>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</si>
  <si>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</si>
  <si>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</si>
  <si>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</si>
  <si>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</si>
  <si>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</si>
  <si>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</si>
  <si>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</si>
  <si>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</si>
  <si>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</si>
  <si>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</si>
  <si>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</si>
  <si>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</si>
  <si>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</si>
  <si>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</si>
  <si>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</si>
  <si>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</si>
  <si>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</si>
  <si>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</si>
  <si>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</si>
  <si>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</si>
  <si>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</si>
  <si>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</si>
  <si>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</si>
  <si>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</si>
  <si>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</si>
  <si>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</si>
  <si>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</si>
  <si>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</si>
  <si>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</si>
  <si>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</si>
  <si>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</si>
  <si>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</si>
  <si>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</si>
  <si>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</si>
  <si>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</si>
  <si>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</si>
  <si>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</si>
  <si>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</si>
  <si>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</si>
  <si>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</si>
  <si>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</si>
  <si>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</si>
  <si>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</si>
  <si>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</si>
  <si>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</si>
  <si>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</si>
  <si>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</si>
  <si>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</si>
  <si>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</si>
  <si>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</si>
  <si>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</si>
  <si>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</si>
  <si>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</si>
  <si>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</si>
  <si>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</si>
  <si>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</si>
  <si>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</si>
  <si>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</si>
  <si>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</si>
  <si>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</si>
  <si>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</si>
  <si>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</si>
  <si>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</si>
  <si>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</si>
  <si>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</si>
  <si>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</si>
  <si>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</si>
  <si>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</si>
  <si>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</si>
  <si>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</si>
  <si>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</si>
  <si>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</si>
  <si>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</si>
  <si>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</si>
  <si>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</si>
  <si>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</si>
  <si>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</si>
  <si>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</si>
  <si>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PCM-20251130-00000428</t>
  </si>
  <si>
    <t>team 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</si>
  <si>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</si>
  <si>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</si>
  <si>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</si>
  <si>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</si>
  <si>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</si>
  <si>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</si>
  <si>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</si>
  <si>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</si>
  <si>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</si>
  <si>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</si>
  <si>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</si>
  <si>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</si>
  <si>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</si>
  <si>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</si>
  <si>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</si>
  <si>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</si>
  <si>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</si>
  <si>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</si>
  <si>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</si>
  <si>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</si>
  <si>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</si>
  <si>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</si>
  <si>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</si>
  <si>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</si>
  <si>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</si>
  <si>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</si>
  <si>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</si>
  <si>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</si>
  <si>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</si>
  <si>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</si>
  <si>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</si>
  <si>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</si>
  <si>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</si>
  <si>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</si>
  <si>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</si>
  <si>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</si>
  <si>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</si>
  <si>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</si>
  <si>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</si>
  <si>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</si>
  <si>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</si>
  <si>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</si>
  <si>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</si>
  <si>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</si>
  <si>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</si>
  <si>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</si>
  <si>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</si>
  <si>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</si>
  <si>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</si>
  <si>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</si>
  <si>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</si>
  <si>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</si>
  <si>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</si>
  <si>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</si>
  <si>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</si>
  <si>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</si>
  <si>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</si>
  <si>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</si>
  <si>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</si>
  <si>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</si>
  <si>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</si>
  <si>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</si>
  <si>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</si>
  <si>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</si>
  <si>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</si>
  <si>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</si>
  <si>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</si>
  <si>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</si>
  <si>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</si>
  <si>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</si>
  <si>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</si>
  <si>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</si>
  <si>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</si>
  <si>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</si>
  <si>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</si>
  <si>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</si>
  <si>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</si>
  <si>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</si>
  <si>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</si>
  <si>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</si>
  <si>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</si>
  <si>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</si>
  <si>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</si>
  <si>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</si>
  <si>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No PCM</t>
  </si>
  <si>
    <t xml:space="preserve">2025-11-29 21:23:25
</t>
  </si>
  <si>
    <t>ETA 25km</t>
  </si>
  <si>
    <t xml:space="preserve"> PCM-20250215-00000830 </t>
  </si>
  <si>
    <t>LTE site still down and  site located in aramco area access issue need special permission</t>
  </si>
  <si>
    <t>jed0079</t>
  </si>
  <si>
    <t>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</si>
  <si>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</si>
  <si>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</si>
  <si>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</si>
  <si>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</si>
  <si>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</si>
  <si>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</si>
  <si>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</si>
  <si>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</si>
  <si>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</si>
  <si>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</si>
  <si>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PCM-20251130-00000243</t>
  </si>
  <si>
    <t>TE issue , site have access issue located inside holidayinn hotel currently no access and need to check in working  hours</t>
  </si>
  <si>
    <t>TT-20251129-01785</t>
  </si>
  <si>
    <t>Site located inside Aramco compound, Team checking for access arrangement</t>
  </si>
  <si>
    <t>PCM-20251130-00000360</t>
  </si>
  <si>
    <t xml:space="preserve">ETA 90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</si>
</sst>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family val="2"/>
      <charset val="1"/>
    </font>
    <font>
      <sz val="9"/>
      <color rgb="FF606266"/>
      <name val="Arial"/>
      <charset val="1"/>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0" fontId="7" fillId="12" borderId="8" xfId="0" applyFont="1" applyFill="1" applyBorder="1" applyAlignment="1">
      <alignment horizontal="center" vertical="center"/>
    </xf>
    <xf numFmtId="0" fontId="33" fillId="0" borderId="0" xfId="0" applyFont="1"/>
    <xf numFmtId="0" fontId="34" fillId="0" borderId="0" xfId="0" applyFont="1"/>
    <xf numFmtId="165" fontId="23" fillId="9" borderId="8" xfId="0" applyNumberFormat="1" applyFont="1" applyFill="1" applyBorder="1" applyAlignment="1">
      <alignment horizontal="center" vertical="center" wrapText="1"/>
    </xf>
    <xf numFmtId="164" fontId="25" fillId="10" borderId="8" xfId="0" applyNumberFormat="1" applyFont="1" applyFill="1" applyBorder="1" applyAlignment="1">
      <alignment horizontal="center" vertical="center"/>
    </xf>
    <xf numFmtId="165" fontId="23" fillId="9" borderId="8" xfId="0" applyNumberFormat="1"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6" totalsRowShown="0" headerRowDxfId="172" dataDxfId="171" headerRowBorderDxfId="169" tableBorderDxfId="170" totalsRowBorderDxfId="168">
  <autoFilter ref="A1:L2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4" totalsRowShown="0" headerRowDxfId="155" dataDxfId="154" headerRowBorderDxfId="152" tableBorderDxfId="153" totalsRowBorderDxfId="151">
  <autoFilter ref="A1:CJ7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3" totalsRowShown="0" headerRowDxfId="62" dataDxfId="61" headerRowBorderDxfId="59" tableBorderDxfId="60">
  <autoFilter ref="A1:L94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8" totalsRowShown="0" headerRowDxfId="46" dataDxfId="45" headerRowBorderDxfId="43" tableBorderDxfId="44" totalsRowBorderDxfId="42">
  <autoFilter ref="A1:L2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 totalsRowShown="0" headerRowDxfId="29" dataDxfId="28" headerRowBorderDxfId="26" tableBorderDxfId="27">
  <autoFilter ref="A1:L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6" totalsRowShown="0" headerRowDxfId="13" tableBorderDxfId="12">
  <autoFilter ref="A1:L48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1"/>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328.42154398147977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t="s">
        <v>39108</v>
      </c>
      <c r="B3" s="131" t="str">
        <f>IFERROR(VLOOKUP(D3,DB!A:K,11,0),"")</f>
        <v>R1</v>
      </c>
      <c r="C3" s="131">
        <v>1</v>
      </c>
      <c r="D3" s="56" t="s">
        <v>8909</v>
      </c>
      <c r="E3" s="130" t="s">
        <v>39106</v>
      </c>
      <c r="F3" s="129">
        <v>45991.352199074077</v>
      </c>
      <c r="G3" s="128">
        <f ca="1">IFERROR(NOW()-F3,"-")</f>
        <v>1.7770717589883134E-2</v>
      </c>
      <c r="H3" s="129">
        <v>45991.318414351852</v>
      </c>
      <c r="I3" s="131" t="str">
        <f>IFERROR(VLOOKUP(D3,DB!A:F,6,0),"")</f>
        <v>Generator-SG</v>
      </c>
      <c r="J3" s="131" t="str">
        <f>IFERROR(VLOOKUP(D3,DB!A:G,7,0),"")</f>
        <v>Dead</v>
      </c>
      <c r="K3" s="127" t="s">
        <v>39109</v>
      </c>
      <c r="L3" s="126" t="str">
        <f>IFERROR(VLOOKUP(D3,DB!A:I,9,0),"")</f>
        <v>Latis</v>
      </c>
    </row>
    <row r="4" spans="1:15" s="61" customFormat="1" ht="15" customHeight="1">
      <c r="A4" s="132"/>
      <c r="B4" s="131" t="str">
        <f>IFERROR(VLOOKUP(D4,DB!A:K,11,0),"")</f>
        <v/>
      </c>
      <c r="C4" s="131"/>
      <c r="D4" s="56"/>
      <c r="E4" s="130"/>
      <c r="F4" s="129"/>
      <c r="G4" s="128">
        <f ca="1">IFERROR(NOW()-F4,"-")</f>
        <v>45991.369969791667</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45991.369969791667</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45991.369969791667</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45991.369969907406</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45991.369969907406</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45991.369969907406</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45991.369969907406</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45991.369969907406</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45991.369969907406</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45991.369969907406</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45991.369969907406</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45991.369969907406</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45991.369969907406</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45991.369969907406</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45991.369969907406</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45991.369969907406</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45991.369969907406</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45991.369969907406</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45991.369969907406</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45991.369969907406</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45991.369969907406</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45991.369969907406</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45991.369969907406</v>
      </c>
      <c r="H26" s="129"/>
      <c r="I26" s="131" t="str">
        <f>IFERROR(VLOOKUP(D26,DB!A:F,6,0),"")</f>
        <v/>
      </c>
      <c r="J26" s="131" t="str">
        <f>IFERROR(VLOOKUP(D26,DB!A:G,7,0),"")</f>
        <v/>
      </c>
      <c r="K26" s="127"/>
      <c r="L26" s="126" t="str">
        <f>IFERROR(VLOOKUP(D26,DB!A:I,9,0),"")</f>
        <v/>
      </c>
    </row>
    <row r="27" spans="1:12" s="61" customFormat="1" ht="15" customHeight="1">
      <c r="F27" s="125"/>
      <c r="G27" s="124"/>
      <c r="H27" s="125"/>
      <c r="K27" s="123"/>
    </row>
    <row r="28" spans="1:12" s="61" customFormat="1" ht="15" customHeight="1">
      <c r="F28" s="125"/>
      <c r="G28" s="124"/>
      <c r="H28" s="125"/>
      <c r="K28" s="123"/>
    </row>
    <row r="29" spans="1:12" s="61" customFormat="1" ht="15" customHeight="1">
      <c r="F29" s="125"/>
      <c r="G29" s="124"/>
      <c r="H29" s="125"/>
      <c r="K29" s="123"/>
    </row>
    <row r="30" spans="1:12" s="61" customFormat="1" ht="15" customHeight="1">
      <c r="F30" s="125"/>
      <c r="G30" s="124"/>
      <c r="H30" s="125"/>
      <c r="K30" s="123"/>
    </row>
    <row r="31" spans="1:12" s="61" customFormat="1" ht="15" customHeight="1">
      <c r="F31" s="125"/>
      <c r="G31" s="124"/>
      <c r="H31" s="125"/>
      <c r="K31" s="123"/>
    </row>
  </sheetData>
  <customSheetViews>
    <customSheetView guid="{F6042A99-DD27-4453-835D-0834D95730CC}" filter="1" showAutoFilter="1">
      <pageMargins left="0" right="0" top="0" bottom="0" header="0" footer="0"/>
      <autoFilter ref="B1:M1" xr:uid="{DB8DBFB7-8B11-4D44-8439-947162C87457}"/>
    </customSheetView>
  </customSheetViews>
  <dataValidations count="2">
    <dataValidation allowBlank="1" showInputMessage="1" showErrorMessage="1" sqref="E1" xr:uid="{5DBA255D-CDD9-49FB-AD3C-AF70AB4EE696}"/>
    <dataValidation type="list" allowBlank="1" showInputMessage="1" showErrorMessage="1" sqref="E2:E2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4"/>
  <sheetViews>
    <sheetView workbookViewId="0">
      <pane ySplit="1" topLeftCell="A2" activePane="bottomLeft" state="frozen"/>
      <selection pane="bottomLeft" activeCell="J7" sqref="J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166.37013217592903</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6.9825511574090342</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4</v>
      </c>
      <c r="D5" s="18" t="s">
        <v>19114</v>
      </c>
      <c r="E5" s="99"/>
      <c r="F5" s="100"/>
      <c r="G5" s="101">
        <f ca="1">IFERROR(NOW()-F5,"-")</f>
        <v>45991.36997013889</v>
      </c>
      <c r="H5" s="100" t="s">
        <v>39195</v>
      </c>
      <c r="I5" s="18" t="str">
        <f>IFERROR(VLOOKUP(D5,DB!A:F,6,0),"")</f>
        <v>SCECO</v>
      </c>
      <c r="J5" s="18" t="str">
        <f>IFERROR(VLOOKUP(D5,DB!A:G,7,0),"")</f>
        <v>Dead</v>
      </c>
      <c r="K5" s="19" t="s">
        <v>39196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45991.36997013889</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45991.36997013889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45991.36997013889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45991.36997013889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45991.36997013889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45991.36997013889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45991.36997013889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45991.36997013889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45991.36997013889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45991.36997013889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45991.36997013889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45991.36997013889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45991.36997013889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45991.36997013889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45991.36997013889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45991.36997013889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45991.36997013889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45991.36997013889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45991.36997013889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45991.36997013889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45991.36997013889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45991.36997013889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45991.36997013889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45991.36997013889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45991.36997013889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45991.36997013889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45991.36997013889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45991.36997013889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45991.36997013889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45991.36997013889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45991.36997013889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45991.36997013889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45991.36997013889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45991.36997013889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45991.36997013889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45991.36997013889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45991.36997013889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45991.36997013889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45991.36997013889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45991.36997013889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45991.36997013889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45991.36997013889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45991.36997013889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45991.36997013889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45991.36997013889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45991.36997013889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45991.36997013889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45991.36997013889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45991.36997013889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45991.36997013889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45991.36997013889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45991.36997013889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45991.36997013889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45991.36997013889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45991.36997013889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45991.36997013889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45991.36997013889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45991.36997013889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45991.36997013889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45991.36997013889</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45991.36997013889</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45991.36997013889</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45991.36997013889</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45991.36997013889</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45991.36997013889</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45991.36997013889</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45991.36997013889</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45991.36997013889</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45991.36997013889</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sheetData>
  <dataValidations count="2">
    <dataValidation allowBlank="1" showInputMessage="1" showErrorMessage="1" sqref="E1" xr:uid="{4D935161-CDD3-4592-B877-3FB59C99E142}"/>
    <dataValidation type="list" allowBlank="1" showInputMessage="1" showErrorMessage="1" sqref="E3:E7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3"/>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8.69921875" style="24" customWidth="1"/>
    <col min="10" max="10" width="29"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56"/>
      <c r="E2" s="18"/>
      <c r="F2" s="159"/>
      <c r="G2" s="158">
        <f ca="1">IFERROR(NOW()-F2,"-")</f>
        <v>45991.369969791667</v>
      </c>
      <c r="H2" s="157"/>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ref="G3:G32" ca="1" si="0">IFERROR(NOW()-F3,"-")</f>
        <v>45991.36997013889</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45991.36997013889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45991.36997013889</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45991.36997013889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45991.36997013889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45991.36997013889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45991.36997013889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45991.36997013889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45991.36997013889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45991.36997013889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45991.36997013889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45991.36997013889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45991.36997013889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45991.36997013889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45991.36997013889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45991.36997013889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45991.36997013889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45991.36997013889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45991.36997013889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45991.36997013889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45991.36997013889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45991.36997013889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45991.36997013889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45991.36997013889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45991.36997013889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45991.36997013889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45991.36997013889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45991.36997013889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45991.36997013889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45991.36997013889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ref="G33:G96" ca="1" si="1">IFERROR(NOW()-F33,"-")</f>
        <v>45991.36997013889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45991.36997013889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45991.36997013889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45991.36997013889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45991.36997013889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45991.36997013889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45991.36997013889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45991.36997013889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45991.36997013889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45991.36997013889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45991.36997013889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45991.36997013889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45991.36997013889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45991.36997013889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45991.36997013889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45991.36997013889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45991.36997013889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45991.36997013889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45991.36997013889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45991.36997013889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45991.36997013889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45991.36997013889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45991.36997013889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45991.36997013889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45991.36997013889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45991.36997013889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45991.36997013889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45991.36997013889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45991.36997013889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45991.36997013889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45991.36997013889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45991.36997013889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45991.36997013889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45991.36997013889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45991.36997013889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45991.36997013889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45991.36997013889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45991.36997013889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45991.36997013889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45991.36997013889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45991.36997013889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45991.36997013889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45991.36997013889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45991.36997013889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45991.36997013889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45991.36997013889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45991.36997013889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45991.36997013889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45991.36997013889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45991.36997013889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45991.36997013889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45991.36997013889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45991.36997013889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45991.36997013889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45991.36997013889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45991.36997013889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45991.36997013889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45991.36997013889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45991.36997013889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45991.36997013889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45991.36997013889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45991.36997013889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45991.36997013889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45991.36997013889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ref="G97:G160" ca="1" si="2">IFERROR(NOW()-F97,"-")</f>
        <v>45991.36997013889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45991.36997013889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45991.36997013889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45991.36997013889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45991.36997013889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45991.36997013889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45991.36997013889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45991.36997013889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45991.36997013889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45991.36997013889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45991.36997013889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45991.36997013889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45991.36997013889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45991.36997013889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45991.36997013889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45991.36997013889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45991.36997013889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45991.36997013889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45991.36997013889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45991.36997013889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45991.36997013889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45991.36997013889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45991.36997013889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45991.36997013889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45991.36997013889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45991.36997013889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45991.36997013889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45991.36997013889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45991.36997013889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45991.36997013889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45991.36997013889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45991.36997013889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45991.36997013889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45991.36997013889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45991.36997013889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45991.36997013889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45991.36997013889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45991.36997013889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45991.36997013889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45991.36997013889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45991.36997013889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45991.36997013889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45991.36997013889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45991.36997013889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45991.36997013889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45991.36997013889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45991.36997013889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45991.36997013889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45991.36997013889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45991.36997013889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45991.36997013889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45991.36997013889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45991.36997013889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45991.36997013889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45991.36997013889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45991.36997013889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45991.36997013889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45991.36997013889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45991.36997013889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45991.36997013889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45991.36997013889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45991.36997013889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45991.36997013889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45991.36997013889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ref="G161:G224" ca="1" si="3">IFERROR(NOW()-F161,"-")</f>
        <v>45991.36997013889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45991.36997013889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45991.36997013889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45991.36997013889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45991.36997013889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45991.36997013889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45991.36997013889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45991.36997013889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45991.36997013889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45991.36997013889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45991.36997013889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45991.36997013889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45991.36997013889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45991.36997013889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45991.36997013889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45991.36997013889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45991.36997013889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45991.36997013889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45991.36997013889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45991.36997013889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45991.36997013889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45991.36997013889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45991.36997013889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45991.36997013889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45991.36997013889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45991.36997013889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45991.36997013889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45991.36997013889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45991.36997013889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45991.36997013889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45991.36997013889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45991.36997013889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45991.36997013889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45991.36997013889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45991.36997013889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45991.36997013889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45991.36997013889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45991.36997013889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45991.36997013889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45991.36997013889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45991.36997013889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45991.36997013889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45991.36997013889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45991.36997013889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45991.36997013889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45991.36997013889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45991.36997013889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45991.36997013889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45991.36997013889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45991.36997013889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45991.36997013889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45991.36997013889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45991.36997013889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45991.36997013889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45991.36997013889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45991.36997013889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45991.36997013889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45991.36997013889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45991.36997013889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45991.36997013889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45991.36997013889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45991.36997013889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45991.36997013889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45991.36997013889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ref="G225:G288" ca="1" si="4">IFERROR(NOW()-F225,"-")</f>
        <v>45991.36997013889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45991.36997013889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45991.36997013889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45991.36997013889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45991.36997013889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45991.36997013889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45991.36997013889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45991.36997013889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45991.36997013889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45991.36997013889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45991.36997013889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45991.36997013889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45991.36997013889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45991.36997013889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45991.36997013889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45991.36997013889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45991.36997013889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45991.36997013889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45991.36997013889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45991.36997013889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45991.36997013889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45991.36997013889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45991.36997013889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45991.36997013889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45991.36997013889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45991.36997013889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45991.36997013889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45991.36997013889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45991.36997013889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45991.36997013889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45991.36997013889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45991.36997013889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45991.36997013889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45991.36997013889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45991.36997013889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45991.36997013889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45991.36997013889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45991.36997013889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45991.36997013889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45991.36997013889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45991.36997013889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45991.36997013889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45991.36997013889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45991.36997013889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45991.36997013889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45991.36997013889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45991.36997013889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45991.36997013889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45991.36997013889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45991.36997013889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45991.36997013889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45991.36997013889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45991.36997013889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45991.36997013889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45991.36997013889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45991.36997013889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45991.36997013889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45991.36997013889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45991.36997013889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45991.36997013889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45991.36997013889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45991.36997013889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45991.36997013889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45991.36997013889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ref="G289:G352" ca="1" si="5">IFERROR(NOW()-F289,"-")</f>
        <v>45991.36997013889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45991.36997013889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45991.36997013889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45991.36997013889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45991.36997013889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45991.36997013889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45991.36997013889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45991.36997013889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45991.36997013889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45991.36997013889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45991.36997013889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45991.36997013889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45991.36997013889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45991.36997013889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45991.36997013889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45991.36997013889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45991.36997013889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45991.36997013889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45991.36997013889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45991.36997013889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45991.36997013889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45991.36997013889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45991.36997013889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45991.36997013889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45991.36997013889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45991.36997013889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45991.36997013889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45991.36997013889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45991.36997013889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45991.36997013889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45991.36997013889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45991.36997013889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45991.36997013889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45991.36997013889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45991.36997013889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45991.36997013889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45991.36997013889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45991.36997013889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45991.36997013889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45991.36997013889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45991.36997013889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45991.36997013889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45991.36997013889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45991.36997013889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45991.36997013889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45991.36997013889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45991.36997013889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45991.36997013889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45991.36997013889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45991.36997013889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45991.36997013889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45991.36997013889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45991.36997013889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45991.36997013889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45991.36997013889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45991.36997013889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45991.36997013889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45991.36997013889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45991.36997013889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45991.36997013889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45991.36997013889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45991.36997013889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45991.36997013889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45991.36997013889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ref="G353:G416" ca="1" si="6">IFERROR(NOW()-F353,"-")</f>
        <v>45991.36997013889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45991.36997013889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45991.36997013889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45991.36997013889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45991.36997013889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45991.36997013889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45991.36997013889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45991.36997013889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45991.36997013889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45991.36997013889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45991.36997013889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45991.36997013889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45991.36997013889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45991.36997013889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45991.36997013889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45991.36997013889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45991.36997013889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45991.36997013889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45991.36997013889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45991.36997013889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45991.36997013889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45991.36997013889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45991.36997013889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45991.36997013889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45991.36997013889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45991.36997013889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45991.36997013889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45991.36997013889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45991.36997013889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45991.36997013889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45991.36997013889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45991.36997013889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45991.36997013889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45991.36997013889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45991.36997013889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45991.36997013889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45991.36997013889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45991.36997013889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45991.36997013889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45991.36997013889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45991.36997013889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45991.36997013889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45991.36997013889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45991.36997013889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45991.36997013889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45991.36997013889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45991.36997013889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45991.36997013889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45991.36997013889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45991.36997013889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45991.36997013889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45991.36997013889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45991.36997013889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45991.36997013889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45991.36997013889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45991.36997013889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45991.36997013889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45991.36997013889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45991.36997013889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45991.36997013889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45991.36997013889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45991.36997013889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45991.36997013889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45991.36997013889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ref="G417:G480" ca="1" si="7">IFERROR(NOW()-F417,"-")</f>
        <v>45991.36997013889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45991.36997013889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45991.36997013889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45991.36997013889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45991.36997013889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45991.36997013889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45991.36997013889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45991.36997013889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45991.36997013889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45991.36997013889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45991.36997013889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45991.36997013889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45991.36997013889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45991.36997013889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45991.36997013889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45991.36997013889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45991.36997013889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45991.36997013889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45991.36997013889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45991.36997013889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45991.36997013889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45991.36997013889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45991.36997013889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45991.36997013889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45991.36997013889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45991.36997013889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45991.36997013889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45991.36997013889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45991.36997013889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45991.36997013889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45991.36997013889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45991.36997013889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45991.36997013889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45991.36997013889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45991.36997013889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45991.36997013889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45991.36997013889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45991.36997013889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45991.36997013889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45991.36997013889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45991.36997013889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45991.36997013889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45991.36997013889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45991.36997013889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45991.36997013889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45991.36997013889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45991.36997013889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45991.36997013889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45991.36997013889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45991.36997013889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45991.36997013889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45991.36997013889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45991.36997013889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45991.36997013889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45991.36997013889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45991.36997013889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45991.36997013889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45991.36997013889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45991.36997013889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45991.36997013889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45991.36997013889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45991.36997013889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45991.36997013889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45991.36997013889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ref="G481:G544" ca="1" si="8">IFERROR(NOW()-F481,"-")</f>
        <v>45991.36997013889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45991.36997013889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45991.36997013889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45991.36997013889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45991.36997013889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45991.36997013889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45991.36997013889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45991.36997013889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45991.36997013889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45991.36997013889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45991.36997013889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45991.36997013889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45991.36997013889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45991.36997013889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45991.36997013889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45991.36997013889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45991.36997013889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45991.36997013889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45991.36997013889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45991.36997013889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45991.36997013889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45991.36997013889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45991.36997013889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45991.36997013889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45991.36997013889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45991.36997013889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45991.36997013889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45991.36997013889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45991.36997013889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45991.36997013889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45991.36997013889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45991.36997013889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45991.36997013889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45991.36997013889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45991.36997013889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45991.36997013889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45991.36997013889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45991.36997013889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45991.36997013889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45991.36997013889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45991.36997013889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45991.36997013889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45991.36997013889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45991.36997013889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45991.36997013889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45991.36997013889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45991.36997013889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45991.36997013889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45991.36997013889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45991.36997013889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45991.36997013889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45991.36997013889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45991.36997013889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45991.36997013889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45991.36997013889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45991.36997013889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45991.36997013889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45991.36997013889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45991.36997013889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45991.36997013889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45991.36997013889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45991.36997013889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45991.36997013889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45991.36997013889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ref="G545:G608" ca="1" si="9">IFERROR(NOW()-F545,"-")</f>
        <v>45991.36997013889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45991.36997013889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45991.36997013889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45991.36997013889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45991.36997013889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45991.36997013889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45991.36997013889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45991.36997013889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45991.36997013889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45991.36997013889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45991.36997013889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45991.36997013889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45991.36997013889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45991.36997013889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45991.36997013889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45991.36997013889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45991.36997013889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45991.36997013889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45991.36997013889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45991.36997013889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45991.36997013889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45991.36997013889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45991.36997013889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45991.36997013889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45991.36997013889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45991.36997013889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45991.36997013889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45991.36997013889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45991.36997013889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45991.36997013889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45991.36997013889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45991.36997013889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45991.36997013889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45991.36997013889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45991.36997013889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45991.36997013889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45991.36997013889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45991.36997013889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45991.36997013889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45991.36997013889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45991.36997013889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45991.36997013889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45991.36997013889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45991.36997013889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45991.36997013889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45991.36997013889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45991.36997013889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45991.36997013889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45991.36997013889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45991.36997013889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45991.36997013889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45991.36997013889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45991.36997013889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45991.36997013889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45991.36997013889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45991.36997013889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45991.36997013889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45991.36997013889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45991.36997013889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45991.36997013889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45991.36997013889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45991.36997013889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45991.36997013889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45991.36997013889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ref="G609:G672" ca="1" si="10">IFERROR(NOW()-F609,"-")</f>
        <v>45991.36997013889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45991.36997013889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45991.36997013889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45991.36997013889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45991.36997013889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45991.36997013889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45991.36997013889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45991.36997013889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45991.36997013889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45991.36997013889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45991.36997013889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45991.36997013889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45991.36997013889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45991.36997013889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45991.36997013889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45991.36997013889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45991.36997013889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45991.36997013889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45991.36997013889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45991.36997013889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45991.36997013889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45991.36997013889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45991.36997013889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45991.36997013889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45991.36997013889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45991.36997013889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45991.36997013889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45991.36997013889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45991.36997013889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45991.36997013889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45991.36997013889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45991.36997013889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45991.36997013889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45991.36997013889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45991.36997013889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45991.36997013889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45991.36997013889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45991.36997013889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45991.36997013889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45991.36997013889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45991.36997013889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45991.36997013889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45991.36997013889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45991.36997013889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45991.36997013889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45991.36997013889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45991.36997013889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45991.36997013889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45991.36997013889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45991.36997013889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45991.36997013889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45991.36997013889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45991.36997013889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45991.36997013889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45991.36997013889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45991.36997013889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45991.36997013889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45991.36997013889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45991.36997013889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45991.36997013889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45991.36997013889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45991.36997013889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45991.36997013889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45991.36997013889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ref="G673:G736" ca="1" si="11">IFERROR(NOW()-F673,"-")</f>
        <v>45991.36997013889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45991.36997013889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45991.36997013889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45991.36997013889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45991.36997013889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45991.36997013889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45991.36997013889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45991.36997013889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45991.36997013889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45991.36997013889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45991.36997013889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45991.36997013889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45991.36997013889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45991.36997013889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45991.36997013889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45991.36997013889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45991.36997013889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45991.36997013889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45991.36997013889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45991.36997013889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45991.36997013889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45991.36997013889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45991.36997013889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45991.36997013889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45991.36997013889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45991.36997013889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45991.36997013889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45991.36997013889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45991.36997013889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45991.36997013889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45991.36997013889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45991.36997013889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45991.36997013889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45991.36997013889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45991.36997013889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45991.36997013889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45991.36997013889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45991.36997013889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45991.36997013889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45991.36997013889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45991.36997013889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45991.36997013889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45991.36997013889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45991.36997013889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45991.36997013889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45991.36997013889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45991.36997013889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45991.36997013889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45991.36997013889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45991.36997013889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45991.36997013889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45991.36997013889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45991.36997013889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45991.36997013889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45991.36997013889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45991.36997013889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45991.36997013889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45991.36997013889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45991.36997013889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45991.36997013889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45991.36997013889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45991.36997013889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45991.36997013889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45991.36997013889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ref="G737:G800" ca="1" si="12">IFERROR(NOW()-F737,"-")</f>
        <v>45991.36997013889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45991.36997013889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45991.36997013889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45991.36997013889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45991.36997013889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45991.36997013889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45991.36997013889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45991.36997013889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45991.36997013889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45991.36997013889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45991.36997013889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45991.36997013889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45991.36997013889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45991.36997013889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45991.36997013889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45991.36997013889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45991.36997013889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45991.36997013889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45991.36997013889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45991.36997013889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45991.36997013889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45991.36997013889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45991.36997013889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45991.36997013889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45991.36997013889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45991.36997013889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45991.36997013889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45991.36997013889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45991.36997013889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45991.36997013889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45991.36997013889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45991.36997013889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45991.36997013889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45991.36997013889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45991.36997013889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45991.36997013889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45991.36997013889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45991.36997013889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45991.36997013889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45991.36997013889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45991.36997013889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45991.36997013889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45991.36997013889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45991.36997013889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45991.36997013889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45991.36997013889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45991.36997013889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45991.36997013889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45991.36997013889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45991.36997013889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45991.36997013889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45991.36997013889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45991.36997013889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45991.36997013889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45991.36997013889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45991.36997013889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45991.36997013889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45991.36997013889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45991.36997013889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45991.36997013889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45991.36997013889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45991.36997013889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45991.36997013889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45991.36997013889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ref="G801:G864" ca="1" si="13">IFERROR(NOW()-F801,"-")</f>
        <v>45991.36997013889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45991.36997013889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45991.36997013889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45991.36997013889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45991.36997013889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45991.36997013889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45991.36997013889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45991.36997013889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45991.36997013889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45991.36997013889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45991.36997013889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45991.36997013889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45991.36997013889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45991.36997013889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45991.36997013889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45991.36997013889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45991.36997013889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45991.36997013889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45991.36997013889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45991.36997013889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45991.36997013889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45991.36997013889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45991.36997013889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45991.36997013889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45991.36997013889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45991.36997013889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45991.36997013889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45991.36997013889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45991.36997013889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45991.36997013889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45991.36997013889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45991.36997013889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45991.36997013889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45991.36997013889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45991.36997013889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45991.36997013889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45991.36997013889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45991.36997013889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45991.36997013889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45991.36997013889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45991.36997013889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45991.36997013889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45991.36997013889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45991.36997013889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45991.36997013889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45991.36997013889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45991.36997013889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45991.36997013889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45991.36997013889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45991.36997013889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45991.36997013889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45991.36997013889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45991.36997013889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45991.36997013889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45991.36997013889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45991.36997013889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45991.36997013889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45991.36997013889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45991.36997013889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45991.36997013889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45991.36997013889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45991.36997013889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45991.36997013889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45991.36997013889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ref="G865:G928" ca="1" si="14">IFERROR(NOW()-F865,"-")</f>
        <v>45991.36997013889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45991.36997013889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45991.36997013889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45991.36997013889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45991.36997013889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45991.36997013889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45991.36997013889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45991.36997013889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45991.36997013889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45991.36997013889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45991.36997013889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45991.36997013889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45991.36997013889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45991.36997013889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45991.36997013889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45991.36997013889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45991.36997013889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45991.36997013889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45991.36997013889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45991.36997013889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45991.36997013889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45991.36997013889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45991.36997013889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45991.36997013889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45991.36997013889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45991.36997013889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45991.36997013889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45991.36997013889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45991.36997013889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45991.36997013889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45991.36997013889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45991.36997013889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45991.36997013889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45991.36997013889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45991.36997013889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45991.36997013889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45991.36997013889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45991.36997013889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45991.36997013889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45991.36997013889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45991.36997013889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45991.36997013889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45991.36997013889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45991.36997013889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45991.36997013889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45991.36997013889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45991.36997013889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45991.36997013889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45991.36997013889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45991.36997013889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45991.36997013889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45991.36997013889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45991.36997013889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45991.36997013889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45991.36997013889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45991.36997013889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45991.36997013889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45991.36997013889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45991.36997013889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45991.36997013889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45991.36997013889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45991.36997013889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45991.36997013889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45991.36997013889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ref="G929:G943" ca="1" si="15">IFERROR(NOW()-F929,"-")</f>
        <v>45991.36997013889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45991.36997013889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45991.36997013889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45991.36997013889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45991.36997013889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45991.36997013889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45991.36997013889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45991.36997013889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45991.36997013889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45991.36997013889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45991.36997013889</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45991.36997013889</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45991.36997013889</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45991.36997013889</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45991.36997013889</v>
      </c>
      <c r="H943" s="22"/>
      <c r="I943" s="19" t="str">
        <f>IFERROR(VLOOKUP(D943,DB!A:F,6,0),"")</f>
        <v/>
      </c>
      <c r="J943" s="18" t="str">
        <f>IFERROR(VLOOKUP(D943,DB!A:G,7,0),"")</f>
        <v/>
      </c>
      <c r="K943" s="42"/>
      <c r="L943" s="23" t="str">
        <f>IFERROR(VLOOKUP(D943,DB!A:I,9,0),"")</f>
        <v/>
      </c>
    </row>
  </sheetData>
  <dataValidations count="2">
    <dataValidation allowBlank="1" showInputMessage="1" showErrorMessage="1" sqref="E1" xr:uid="{5914219A-CB83-432D-936A-CC0CB6F3982A}"/>
    <dataValidation type="list" allowBlank="1" showInputMessage="1" showErrorMessage="1" sqref="E2:E94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8"/>
  <sheetViews>
    <sheetView workbookViewId="0">
      <selection activeCell="J14" sqref="J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39197</v>
      </c>
      <c r="B2" s="88" t="str">
        <f>IFERROR(VLOOKUP(D2,DB!A:K,11,0),"")</f>
        <v>R4</v>
      </c>
      <c r="C2" s="90">
        <v>1</v>
      </c>
      <c r="D2" s="88" t="s">
        <v>35166</v>
      </c>
      <c r="E2" s="91" t="s">
        <v>39106</v>
      </c>
      <c r="F2" s="92">
        <v>45703.480717592596</v>
      </c>
      <c r="G2" s="93">
        <f ca="1">IFERROR(NOW()-F2,"")</f>
        <v>287.8892525462943</v>
      </c>
      <c r="H2" s="92">
        <v>45703.474768518521</v>
      </c>
      <c r="I2" s="92" t="str">
        <f>IFERROR(VLOOKUP(D2,DB!A:F,6,0),"")</f>
        <v>SCECO</v>
      </c>
      <c r="J2" s="92" t="str">
        <f>IFERROR(VLOOKUP(D2,DB!A:G,7,0),"")</f>
        <v>Dead</v>
      </c>
      <c r="K2" s="94" t="s">
        <v>39198</v>
      </c>
      <c r="L2" s="88" t="str">
        <f>IFERROR(VLOOKUP(D2,DB!A:I,9,0),"")</f>
        <v>Latis</v>
      </c>
    </row>
    <row r="3" spans="1:16" ht="15" customHeight="1">
      <c r="A3" s="110"/>
      <c r="B3" s="110" t="str">
        <f>IFERROR(VLOOKUP(D3,DB!A:K,11,0),"")</f>
        <v>R4</v>
      </c>
      <c r="C3" s="90"/>
      <c r="D3" s="88" t="s">
        <v>39199</v>
      </c>
      <c r="E3" s="91"/>
      <c r="F3" s="92"/>
      <c r="G3" s="93">
        <f t="shared" ref="G3:G40" ca="1" si="0">IFERROR(NOW()-F3,"")</f>
        <v>45991.369969907406</v>
      </c>
      <c r="H3" s="92"/>
      <c r="I3" s="110" t="str">
        <f>IFERROR(VLOOKUP(D3,DB!A:F,6,0),"")</f>
        <v>SCECO</v>
      </c>
      <c r="J3" s="110" t="str">
        <f>IFERROR(VLOOKUP(D3,DB!A:G,7,0),"")</f>
        <v>Good</v>
      </c>
      <c r="K3" s="94" t="s">
        <v>39200</v>
      </c>
      <c r="L3" s="88" t="str">
        <f>IFERROR(VLOOKUP(D3,DB!A:I,9,0),"")</f>
        <v>Latis</v>
      </c>
    </row>
    <row r="4" spans="1:16" ht="15" customHeight="1">
      <c r="A4" s="110"/>
      <c r="B4" s="110" t="str">
        <f>IFERROR(VLOOKUP(D4,DB!A:K,11,0),"")</f>
        <v/>
      </c>
      <c r="C4" s="90"/>
      <c r="D4" s="88"/>
      <c r="E4" s="91"/>
      <c r="F4" s="92"/>
      <c r="G4" s="93">
        <f t="shared" ca="1" si="0"/>
        <v>45991.369969907406</v>
      </c>
      <c r="H4" s="92"/>
      <c r="I4" s="110" t="str">
        <f>IFERROR(VLOOKUP(D4,DB!A:F,6,0),"")</f>
        <v/>
      </c>
      <c r="J4" s="110" t="str">
        <f>IFERROR(VLOOKUP(D4,DB!A:G,7,0),"")</f>
        <v/>
      </c>
      <c r="K4" s="94"/>
      <c r="L4" s="88" t="str">
        <f>IFERROR(VLOOKUP(D4,DB!A:I,9,0),"")</f>
        <v/>
      </c>
    </row>
    <row r="5" spans="1:16" ht="15" customHeight="1">
      <c r="A5" s="110"/>
      <c r="B5" s="110" t="str">
        <f>IFERROR(VLOOKUP(D5,DB!A:K,11,0),"")</f>
        <v/>
      </c>
      <c r="C5" s="90"/>
      <c r="D5" s="153"/>
      <c r="E5" s="91"/>
      <c r="F5" s="92"/>
      <c r="G5" s="93">
        <f t="shared" ca="1" si="0"/>
        <v>45991.369969907406</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45991.369969907406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45991.369969907406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45991.369969907406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45991.369969907406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45991.369969907406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45991.369969907406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45991.369969907406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45991.369969907406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45991.369969907406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45991.369969907406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45991.369969907406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45991.369969907406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45991.369969907406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45991.369969907406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45991.369969907406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45991.369969907406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45991.369969907406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45991.369969907406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45991.369969907406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45991.369969907406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45991.369969907406</v>
      </c>
      <c r="H26" s="92"/>
      <c r="I26" s="110" t="str">
        <f>IFERROR(VLOOKUP(D26,DB!A:F,6,0),"")</f>
        <v/>
      </c>
      <c r="J26" s="110" t="str">
        <f>IFERROR(VLOOKUP(D26,DB!A:G,7,0),"")</f>
        <v/>
      </c>
      <c r="K26" s="94"/>
      <c r="L26" s="88" t="str">
        <f>IFERROR(VLOOKUP(D26,DB!A:I,9,0),"")</f>
        <v/>
      </c>
    </row>
    <row r="27" spans="1:12" ht="15" customHeight="1">
      <c r="A27" s="110"/>
      <c r="B27" s="110" t="str">
        <f>IFERROR(VLOOKUP(D28,DB!A:K,11,0),"")</f>
        <v/>
      </c>
      <c r="C27" s="90"/>
      <c r="D27" s="154"/>
      <c r="E27" s="91"/>
      <c r="F27" s="92"/>
      <c r="G27" s="93">
        <f t="shared" ca="1" si="0"/>
        <v>45991.369969907406</v>
      </c>
      <c r="H27" s="92"/>
      <c r="I27" s="110" t="str">
        <f>IFERROR(VLOOKUP(D28,DB!A:F,6,0),"")</f>
        <v/>
      </c>
      <c r="J27" s="110" t="str">
        <f>IFERROR(VLOOKUP(D28,DB!A:G,7,0),"")</f>
        <v/>
      </c>
      <c r="K27" s="94"/>
      <c r="L27" s="88" t="str">
        <f>IFERROR(VLOOKUP(D28,DB!A:I,9,0),"")</f>
        <v/>
      </c>
    </row>
    <row r="28" spans="1:12" ht="15" customHeight="1">
      <c r="A28" s="110"/>
      <c r="B28" s="110" t="str">
        <f>IFERROR(VLOOKUP(#REF!,DB!A:K,11,0),"")</f>
        <v/>
      </c>
      <c r="C28" s="90"/>
      <c r="D28" s="88"/>
      <c r="E28" s="91"/>
      <c r="F28" s="92"/>
      <c r="G28" s="93">
        <f t="shared" ca="1" si="0"/>
        <v>45991.369969907406</v>
      </c>
      <c r="H28" s="92"/>
      <c r="I28" s="110" t="str">
        <f>IFERROR(VLOOKUP(#REF!,DB!A:F,6,0),"")</f>
        <v/>
      </c>
      <c r="J28" s="110" t="str">
        <f>IFERROR(VLOOKUP(#REF!,DB!A:G,7,0),"")</f>
        <v/>
      </c>
      <c r="K28" s="94"/>
      <c r="L28" s="88" t="str">
        <f>IFERROR(VLOOKUP(#REF!,DB!A:I,9,0),"")</f>
        <v/>
      </c>
    </row>
    <row r="29" spans="1:12" ht="15" customHeight="1">
      <c r="A29" s="110"/>
      <c r="B29" s="110" t="str">
        <f>IFERROR(VLOOKUP(D29,DB!A:K,11,0),"")</f>
        <v/>
      </c>
      <c r="C29" s="90"/>
      <c r="D29" s="88"/>
      <c r="E29" s="91"/>
      <c r="F29" s="92"/>
      <c r="G29" s="93">
        <f t="shared" ca="1" si="0"/>
        <v>45991.369969907406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45991.369969907406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45991.369969907406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45991.369969907406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45991.369969907406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45991.369969907406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45991.369969907406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45991.369969907406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45991.369969907406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45991.369969907406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45991.369969907406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45991.369969907406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ref="G41:G104" ca="1" si="1">IFERROR(NOW()-F41,"")</f>
        <v>45991.369969907406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45991.369969907406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45991.369969907406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45991.369969907406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45991.369969907406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45991.369969907406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45991.369969907406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45991.369969907406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45991.369969907406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45991.369969907406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45991.369969907406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45991.369969907406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45991.369969907406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45991.369969907406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45991.369969907406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45991.369969907406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45991.369969907406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45991.369969907406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45991.369969907406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45991.369969907406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45991.369969907406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45991.369969907406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45991.369969907406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45991.369969907406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45991.369969907406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45991.369969907406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45991.369969907406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45991.369969907406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45991.369969907406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45991.369969907406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45991.369969907406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45991.369969907406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45991.369969907406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45991.369969907406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45991.369969907406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45991.369969907406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45991.369969907406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45991.369969907406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45991.369969907406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45991.369969907406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45991.369969907406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45991.369969907406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45991.369969907406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45991.369969907406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45991.369969907406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45991.369969907406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45991.369969907406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45991.369969907406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45991.369969907406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45991.36997013889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45991.36997013889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45991.36997013889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45991.36997013889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45991.36997013889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45991.36997013889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45991.36997013889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45991.36997013889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45991.36997013889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45991.36997013889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45991.36997013889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45991.36997013889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45991.36997013889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45991.36997013889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45991.36997013889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ref="G105:G168" ca="1" si="2">IFERROR(NOW()-F105,"")</f>
        <v>45991.36997013889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45991.36997013889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45991.36997013889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45991.36997013889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45991.36997013889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45991.36997013889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45991.36997013889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45991.36997013889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45991.36997013889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45991.36997013889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45991.36997013889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45991.36997013889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45991.36997013889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45991.36997013889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45991.36997013889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45991.36997013889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45991.36997013889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45991.36997013889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45991.36997013889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45991.36997013889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45991.36997013889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45991.36997013889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45991.36997013889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45991.36997013889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45991.36997013889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45991.36997013889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45991.36997013889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45991.36997013889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45991.36997013889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45991.36997013889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45991.36997013889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45991.36997013889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45991.36997013889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45991.36997013889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45991.36997013889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45991.36997013889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45991.36997013889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45991.36997013889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45991.36997013889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45991.36997013889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45991.36997013889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45991.36997013889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45991.36997013889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45991.36997013889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45991.36997013889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45991.36997013889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45991.36997013889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45991.36997013889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45991.36997013889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45991.36997013889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45991.36997013889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45991.36997013889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45991.36997013889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45991.36997013889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45991.36997013889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45991.36997013889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45991.36997013889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45991.36997013889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45991.36997013889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45991.36997013889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45991.36997013889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45991.36997013889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45991.36997013889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45991.36997013889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ref="G169:G232" ca="1" si="3">IFERROR(NOW()-F169,"")</f>
        <v>45991.36997013889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45991.36997013889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45991.36997013889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45991.36997013889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45991.36997013889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45991.36997013889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45991.36997013889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45991.36997013889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45991.36997013889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45991.36997013889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45991.36997013889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45991.36997013889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45991.36997013889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45991.36997013889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45991.36997013889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45991.36997013889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45991.36997013889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45991.36997013889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45991.36997013889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45991.36997013889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45991.36997013889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45991.36997013889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45991.36997013889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45991.36997013889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45991.36997013889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45991.36997013889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45991.36997013889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45991.36997013889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45991.36997013889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45991.36997013889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45991.36997013889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45991.36997013889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45991.36997013889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45991.36997013889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45991.36997013889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45991.36997013889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45991.36997013889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45991.36997013889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45991.36997013889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45991.36997013889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45991.36997013889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45991.36997013889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45991.36997013889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45991.36997013889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45991.36997013889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45991.36997013889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45991.36997013889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45991.36997013889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45991.36997013889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45991.36997013889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45991.36997013889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45991.36997013889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45991.36997013889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45991.36997013889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45991.36997013889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45991.36997013889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45991.36997013889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45991.36997013889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45991.36997013889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45991.36997013889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45991.36997013889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45991.36997013889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45991.36997013889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45991.36997013889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ref="G233:G278" ca="1" si="4">IFERROR(NOW()-F233,"")</f>
        <v>45991.36997013889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45991.36997013889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45991.36997013889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45991.36997013889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45991.36997013889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45991.36997013889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45991.36997013889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45991.36997013889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45991.36997013889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45991.36997013889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45991.36997013889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45991.36997013889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45991.36997013889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45991.36997013889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45991.36997013889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45991.36997013889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45991.36997013889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45991.36997013889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45991.36997013889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45991.36997013889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45991.36997013889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45991.36997013889</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45991.36997013889</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45991.36997013889</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45991.36997013889</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45991.36997013889</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45991.36997013889</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45991.36997013889</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45991.36997013889</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45991.36997013889</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45991.36997013889</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45991.36997013889</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45991.36997013889</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45991.36997013889</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45991.36997013889</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45991.36997013889</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45991.36997013889</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45991.36997013889</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45991.36997013889</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45991.36997013889</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45991.36997013889</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45991.36997013889</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45991.36997013889</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45991.36997013889</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45991.36997013889</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45991.36997013889</v>
      </c>
      <c r="H278" s="92"/>
      <c r="I278" s="110" t="str">
        <f>IFERROR(VLOOKUP(D278,DB!A:F,6,0),"")</f>
        <v/>
      </c>
      <c r="J278" s="110" t="str">
        <f>IFERROR(VLOOKUP(D278,DB!A:G,7,0),"")</f>
        <v/>
      </c>
      <c r="K278" s="94"/>
      <c r="L278" s="88" t="str">
        <f>IFERROR(VLOOKUP(D278,DB!A:I,9,0),"")</f>
        <v/>
      </c>
    </row>
  </sheetData>
  <dataValidations count="2">
    <dataValidation allowBlank="1" showInputMessage="1" showErrorMessage="1" sqref="E1" xr:uid="{A4F81451-56CC-4543-9497-104C4E44EE4B}"/>
    <dataValidation type="list" allowBlank="1" showInputMessage="1" showErrorMessage="1" sqref="E2:E2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2"/>
  <sheetViews>
    <sheetView tabSelected="1" workbookViewId="0">
      <selection activeCell="D15" sqref="D15"/>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39201</v>
      </c>
      <c r="B2" s="37" t="str">
        <f>IFERROR(VLOOKUP(D2,DB!A:K,11,0),"")</f>
        <v>R5</v>
      </c>
      <c r="C2" s="37">
        <v>3</v>
      </c>
      <c r="D2" s="103" t="s">
        <v>36085</v>
      </c>
      <c r="E2" s="37" t="s">
        <v>39106</v>
      </c>
      <c r="F2" s="38">
        <v>45891.832060185188</v>
      </c>
      <c r="G2" s="105">
        <f ca="1">IFERROR(NOW()-F2,"")</f>
        <v>99.537909953702183</v>
      </c>
      <c r="H2" s="38">
        <v>45891.790393518517</v>
      </c>
      <c r="I2" s="37" t="str">
        <f>IFERROR(VLOOKUP(D2,DB!A:F,6,0),"")</f>
        <v>Generator-SG</v>
      </c>
      <c r="J2" s="37" t="str">
        <f>IFERROR(VLOOKUP(D2,DB!A:G,7,0),"")</f>
        <v>Vandalized</v>
      </c>
      <c r="K2" s="37" t="s">
        <v>39202</v>
      </c>
      <c r="L2" s="37" t="str">
        <f>IFERROR(VLOOKUP(D2,DB!A:I,9,0),"")</f>
        <v>Latis</v>
      </c>
      <c r="M2" s="102"/>
    </row>
    <row r="3" spans="1:13" s="39" customFormat="1" ht="30.75">
      <c r="A3" s="37" t="s">
        <v>39203</v>
      </c>
      <c r="B3" s="37" t="str">
        <f>IFERROR(VLOOKUP(D3,DB!A:K,11,0),"")</f>
        <v>R5</v>
      </c>
      <c r="C3" s="37">
        <v>1</v>
      </c>
      <c r="D3" s="37" t="s">
        <v>33407</v>
      </c>
      <c r="E3" s="37" t="s">
        <v>39187</v>
      </c>
      <c r="F3" s="38">
        <v>45926.188877314817</v>
      </c>
      <c r="G3" s="105">
        <f t="shared" ref="G3" ca="1" si="0">IFERROR(NOW()-F3,"")</f>
        <v>65.181092824073858</v>
      </c>
      <c r="H3" s="38">
        <v>45926.158159722225</v>
      </c>
      <c r="I3" s="37" t="str">
        <f>IFERROR(VLOOKUP(D3,DB!A:F,6,0),"")</f>
        <v>SCECO</v>
      </c>
      <c r="J3" s="37" t="str">
        <f>IFERROR(VLOOKUP(D3,DB!A:G,7,0),"")</f>
        <v>Good</v>
      </c>
      <c r="K3" s="37" t="s">
        <v>39204</v>
      </c>
      <c r="L3" s="37" t="str">
        <f>IFERROR(VLOOKUP(D3,DB!A:I,9,0),"")</f>
        <v>Latis</v>
      </c>
      <c r="M3" s="102"/>
    </row>
    <row r="4" spans="1:13" s="39" customFormat="1" ht="39.75" customHeight="1">
      <c r="A4" s="106" t="s">
        <v>39205</v>
      </c>
      <c r="B4" s="106" t="str">
        <f>IFERROR(VLOOKUP(D4,DB!A:K,11,0),"")</f>
        <v>R5</v>
      </c>
      <c r="C4" s="106">
        <v>1</v>
      </c>
      <c r="D4" s="106" t="s">
        <v>34832</v>
      </c>
      <c r="E4" s="106" t="s">
        <v>39187</v>
      </c>
      <c r="F4" s="107">
        <v>45948.661111111112</v>
      </c>
      <c r="G4" s="108">
        <f t="shared" ref="G4" ca="1" si="1">IFERROR(NOW()-F4,"")</f>
        <v>42.70885902777809</v>
      </c>
      <c r="H4" s="107">
        <v>45948.661111111112</v>
      </c>
      <c r="I4" s="106" t="str">
        <f>IFERROR(VLOOKUP(D4,DB!A:F,6,0),"")</f>
        <v>SCECO</v>
      </c>
      <c r="J4" s="106" t="str">
        <f>IFERROR(VLOOKUP(D4,DB!A:G,7,0),"")</f>
        <v>Dead</v>
      </c>
      <c r="K4" s="106" t="s">
        <v>39206</v>
      </c>
      <c r="L4" s="106" t="str">
        <f>IFERROR(VLOOKUP(D4,DB!A:I,9,0),"")</f>
        <v>Latis</v>
      </c>
    </row>
    <row r="5" spans="1:13" s="39" customFormat="1" ht="30.75">
      <c r="A5" s="106" t="s">
        <v>39207</v>
      </c>
      <c r="B5" s="106" t="str">
        <f>IFERROR(VLOOKUP(D5,DB!A:K,11,0),"")</f>
        <v>R5</v>
      </c>
      <c r="C5" s="106">
        <v>1</v>
      </c>
      <c r="D5" s="106" t="s">
        <v>36592</v>
      </c>
      <c r="E5" s="106" t="s">
        <v>39106</v>
      </c>
      <c r="F5" s="107">
        <v>45981.373298611114</v>
      </c>
      <c r="G5" s="108">
        <f ca="1">IFERROR(NOW()-F5,"")</f>
        <v>9.9966712962923339</v>
      </c>
      <c r="H5" s="139">
        <v>45981.360798611109</v>
      </c>
      <c r="I5" s="106" t="str">
        <f>IFERROR(VLOOKUP(D5,DB!A:F,6,0),"")</f>
        <v>SCECO</v>
      </c>
      <c r="J5" s="106" t="str">
        <f>IFERROR(VLOOKUP(D5,DB!A:G,7,0),"")</f>
        <v>Dead</v>
      </c>
      <c r="K5" s="106" t="s">
        <v>39208</v>
      </c>
      <c r="L5" s="106" t="str">
        <f>IFERROR(VLOOKUP(D5,DB!A:I,9,0),"")</f>
        <v>Latis</v>
      </c>
    </row>
    <row r="6" spans="1:13" ht="30.75">
      <c r="A6" s="37" t="s">
        <v>39209</v>
      </c>
      <c r="B6" s="37" t="str">
        <f>IFERROR(VLOOKUP(D6,DB!A:K,11,0),"")</f>
        <v>R5</v>
      </c>
      <c r="C6" s="37">
        <v>1</v>
      </c>
      <c r="D6" s="106" t="s">
        <v>32138</v>
      </c>
      <c r="E6" s="37" t="s">
        <v>39106</v>
      </c>
      <c r="F6" s="38">
        <v>45990.979907407411</v>
      </c>
      <c r="G6" s="138">
        <f ca="1">IFERROR(NOW()-F6,"")</f>
        <v>0.39006238425645279</v>
      </c>
      <c r="H6" s="38">
        <v>45990.988067129627</v>
      </c>
      <c r="I6" s="37" t="str">
        <f>IFERROR(VLOOKUP(D6,DB!A:F,6,0),"")</f>
        <v>SCECO</v>
      </c>
      <c r="J6" s="37" t="str">
        <f>IFERROR(VLOOKUP(D6,DB!A:G,7,0),"")</f>
        <v>Dead</v>
      </c>
      <c r="K6" s="37" t="s">
        <v>39210</v>
      </c>
      <c r="L6" s="37" t="str">
        <f>IFERROR(VLOOKUP(D6,DB!A:I,9,0),"")</f>
        <v>Latis</v>
      </c>
    </row>
    <row r="7" spans="1:13" ht="30.75">
      <c r="A7" s="37" t="s">
        <v>39211</v>
      </c>
      <c r="B7" s="37" t="str">
        <f>IFERROR(VLOOKUP(D7,DB!A:K,11,0),"")</f>
        <v>R5</v>
      </c>
      <c r="C7" s="37">
        <v>1</v>
      </c>
      <c r="D7" s="106" t="s">
        <v>37814</v>
      </c>
      <c r="E7" s="37" t="s">
        <v>39106</v>
      </c>
      <c r="F7" s="38">
        <v>45991.227939814817</v>
      </c>
      <c r="G7" s="138">
        <f ca="1">IFERROR(NOW()-F7,"")</f>
        <v>0.14202997685060836</v>
      </c>
      <c r="H7" s="38">
        <v>45991.02034722222</v>
      </c>
      <c r="I7" s="37" t="str">
        <f>IFERROR(VLOOKUP(D7,DB!A:F,6,0),"")</f>
        <v>SCECO</v>
      </c>
      <c r="J7" s="37" t="str">
        <f>IFERROR(VLOOKUP(D7,DB!A:G,7,0),"")</f>
        <v>Dead</v>
      </c>
      <c r="K7" s="37" t="s">
        <v>39212</v>
      </c>
      <c r="L7" s="37" t="str">
        <f>IFERROR(VLOOKUP(D7,DB!A:I,9,0),"")</f>
        <v>Latis</v>
      </c>
    </row>
    <row r="8" spans="1:13">
      <c r="A8" s="37"/>
      <c r="B8" s="37" t="str">
        <f>IFERROR(VLOOKUP(D8,DB!A:K,11,0),"")</f>
        <v/>
      </c>
      <c r="C8" s="37"/>
      <c r="D8" s="155"/>
      <c r="E8" s="37"/>
      <c r="F8" s="38"/>
      <c r="G8" s="138">
        <f ca="1">IFERROR(NOW()-F8,"")</f>
        <v>45991.369969791667</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45991.369969791667</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45991.369969791667</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45991.369969791667</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45991.369969791667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8">
        <f ca="1">IFERROR(NOW()-F13,"")</f>
        <v>45991.369969791667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8">
        <f ca="1">IFERROR(NOW()-F14,"")</f>
        <v>45991.369969791667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8">
        <f ca="1">IFERROR(NOW()-F15,"")</f>
        <v>45991.369969791667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8">
        <f ca="1">IFERROR(NOW()-F16,"")</f>
        <v>45991.369969791667</v>
      </c>
      <c r="H16" s="38"/>
      <c r="I16" s="37" t="str">
        <f>IFERROR(VLOOKUP(D16,DB!A:F,6,0),"")</f>
        <v/>
      </c>
      <c r="J16" s="37" t="str">
        <f>IFERROR(VLOOKUP(D16,DB!A:G,7,0),"")</f>
        <v/>
      </c>
      <c r="K16" s="37"/>
      <c r="L16" s="37" t="str">
        <f>IFERROR(VLOOKUP(D16,DB!A:I,9,0),"")</f>
        <v/>
      </c>
    </row>
    <row r="17" spans="1:12">
      <c r="A17" s="37"/>
      <c r="B17" s="37" t="str">
        <f>IFERROR(VLOOKUP(D17,DB!A:K,11,0),"")</f>
        <v/>
      </c>
      <c r="C17" s="37"/>
      <c r="D17"/>
      <c r="E17" s="37"/>
      <c r="F17" s="38"/>
      <c r="G17" s="138">
        <f ca="1">IFERROR(NOW()-F17,"")</f>
        <v>45991.369969791667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8">
        <f ca="1">IFERROR(NOW()-F18,"")</f>
        <v>45991.369969791667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45991.369969791667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45991.369969791667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45991.369969791667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45991.369969791667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45991.369969791667</v>
      </c>
      <c r="H23" s="38"/>
      <c r="I23" s="37" t="str">
        <f>IFERROR(VLOOKUP(D23,DB!A:F,6,0),"")</f>
        <v/>
      </c>
      <c r="J23" s="37" t="str">
        <f>IFERROR(VLOOKUP(D23,DB!A:G,7,0),"")</f>
        <v/>
      </c>
      <c r="K23" s="37"/>
      <c r="L23" s="37" t="str">
        <f>IFERROR(VLOOKUP(D23,DB!A:I,9,0),"")</f>
        <v/>
      </c>
    </row>
    <row r="24" spans="1:12">
      <c r="A24" s="103"/>
      <c r="B24" s="103"/>
      <c r="C24" s="103"/>
      <c r="D24" s="103"/>
      <c r="E24" s="103"/>
      <c r="F24" s="139"/>
      <c r="G24" s="105"/>
      <c r="H24" s="139"/>
      <c r="I24" s="103"/>
      <c r="J24" s="103"/>
      <c r="K24" s="103"/>
      <c r="L24" s="103"/>
    </row>
    <row r="25" spans="1:12">
      <c r="A25" s="103"/>
      <c r="B25" s="103"/>
      <c r="C25" s="103"/>
      <c r="D25" s="103"/>
      <c r="E25" s="103"/>
      <c r="F25" s="139"/>
      <c r="G25" s="105"/>
      <c r="H25" s="139"/>
      <c r="I25" s="103"/>
      <c r="J25" s="103"/>
      <c r="K25" s="103"/>
      <c r="L25" s="103"/>
    </row>
    <row r="26" spans="1:12">
      <c r="A26" s="103"/>
      <c r="B26" s="103"/>
      <c r="C26" s="103"/>
      <c r="D26" s="103"/>
      <c r="E26" s="103"/>
      <c r="F26" s="139"/>
      <c r="G26" s="105"/>
      <c r="H26" s="139"/>
      <c r="I26" s="103"/>
      <c r="J26" s="103"/>
      <c r="K26" s="103"/>
      <c r="L26" s="103"/>
    </row>
    <row r="27" spans="1:12">
      <c r="A27" s="103"/>
      <c r="B27" s="103"/>
      <c r="C27" s="103"/>
      <c r="D27" s="103"/>
      <c r="E27" s="103"/>
      <c r="F27" s="139"/>
      <c r="G27" s="105"/>
      <c r="H27" s="139"/>
      <c r="I27" s="103"/>
      <c r="J27" s="103"/>
      <c r="K27" s="103"/>
      <c r="L27" s="103"/>
    </row>
    <row r="28" spans="1:12">
      <c r="A28" s="103"/>
      <c r="B28" s="103"/>
      <c r="C28" s="103"/>
      <c r="D28" s="103"/>
      <c r="E28" s="103"/>
      <c r="F28" s="139"/>
      <c r="G28" s="105"/>
      <c r="H28" s="139"/>
      <c r="I28" s="103"/>
      <c r="J28" s="103"/>
      <c r="K28" s="103"/>
      <c r="L28" s="103"/>
    </row>
    <row r="29" spans="1:12">
      <c r="A29" s="103"/>
      <c r="B29" s="103"/>
      <c r="C29" s="103"/>
      <c r="D29" s="103"/>
      <c r="E29" s="103"/>
      <c r="F29" s="139"/>
      <c r="G29" s="105"/>
      <c r="H29" s="139"/>
      <c r="I29" s="103"/>
      <c r="J29" s="103"/>
      <c r="K29" s="103"/>
      <c r="L29" s="103"/>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sheetData>
  <dataValidations count="2">
    <dataValidation allowBlank="1" showInputMessage="1" showErrorMessage="1" sqref="E1" xr:uid="{920C6338-E771-4DAE-8C89-92A9093EA4DE}"/>
    <dataValidation type="list" allowBlank="1" showInputMessage="1" showErrorMessage="1" sqref="E2:E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6"/>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39213</v>
      </c>
      <c r="B2" s="119" t="str">
        <f>IFERROR(VLOOKUP(D2,DB!A:K,11,0),"")</f>
        <v>R6</v>
      </c>
      <c r="C2" s="120">
        <v>1</v>
      </c>
      <c r="D2" s="119" t="s">
        <v>33803</v>
      </c>
      <c r="E2" s="106" t="s">
        <v>39106</v>
      </c>
      <c r="F2" s="121"/>
      <c r="G2" s="72">
        <f ca="1">IFERROR(NOW()-F2,"-")</f>
        <v>45991.369969791667</v>
      </c>
      <c r="H2" s="121">
        <v>45991.296655092592</v>
      </c>
      <c r="I2" s="119" t="str">
        <f>IFERROR(VLOOKUP(D2,DB!A:F,6,0),"")</f>
        <v>Generator-SG</v>
      </c>
      <c r="J2" s="119" t="str">
        <f>IFERROR(VLOOKUP(D2,DB!A:G,7,0),"")</f>
        <v>Dead</v>
      </c>
      <c r="K2" s="122" t="s">
        <v>39214</v>
      </c>
      <c r="L2" s="140" t="str">
        <f>IFERROR(VLOOKUP(D2,DB!A:I,9,0),"")</f>
        <v>Latis</v>
      </c>
    </row>
    <row r="3" spans="1:16382" ht="31.5" customHeight="1">
      <c r="A3" s="118" t="s">
        <v>39215</v>
      </c>
      <c r="B3" s="119" t="str">
        <f>IFERROR(VLOOKUP(D3,DB!A:K,11,0),"")</f>
        <v>R6</v>
      </c>
      <c r="C3" s="120">
        <v>4</v>
      </c>
      <c r="D3" s="119" t="s">
        <v>37686</v>
      </c>
      <c r="E3" s="106" t="s">
        <v>39106</v>
      </c>
      <c r="F3" s="121">
        <v>45991.308993055558</v>
      </c>
      <c r="G3" s="72">
        <f ca="1">IFERROR(NOW()-F3,"-")</f>
        <v>6.0976736109296326E-2</v>
      </c>
      <c r="H3" s="121">
        <v>45991.308923611112</v>
      </c>
      <c r="I3" s="119" t="str">
        <f>IFERROR(VLOOKUP(D3,DB!A:F,6,0),"")</f>
        <v>SCECO</v>
      </c>
      <c r="J3" s="119" t="str">
        <f>IFERROR(VLOOKUP(D3,DB!A:G,7,0),"")</f>
        <v>Vandalized</v>
      </c>
      <c r="K3" s="122" t="s">
        <v>39216</v>
      </c>
      <c r="L3" s="140" t="str">
        <f>IFERROR(VLOOKUP(D3,DB!A:I,9,0),"")</f>
        <v>Latis</v>
      </c>
    </row>
    <row r="4" spans="1:16382" ht="31.5" customHeight="1">
      <c r="A4" s="118"/>
      <c r="B4" s="119" t="str">
        <f>IFERROR(VLOOKUP(D4,DB!A:K,11,0),"")</f>
        <v/>
      </c>
      <c r="C4" s="120"/>
      <c r="D4" s="119"/>
      <c r="E4" s="106"/>
      <c r="F4" s="121"/>
      <c r="G4" s="72">
        <f ca="1">IFERROR(NOW()-F4,"-")</f>
        <v>45991.369969791667</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45991.369969791667</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45991.369969791667</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45991.369969791667</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45991.369969791667</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45991.369969791667</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45991.369969791667</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45991.369969791667</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45991.369969791667</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45"/>
      <c r="F13" s="121"/>
      <c r="G13" s="72">
        <f ca="1">IFERROR(NOW()-F13,"-")</f>
        <v>45991.369969791667</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45991.369969791667</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45991.369969791667</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45991.369969791667</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45991.369969791667</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45991.369969791667</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45991.369969791667</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45991.369969791667</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45991.369969791667</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45991.369969791667</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45991.369969791667</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45991.369969791667</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45991.369969791667</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45991.369969791667</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45991.369969791667</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45991.369969791667</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45991.369969791667</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45991.369969791667</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45991.369969791667</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45991.369969791667</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45991.369969791667</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45991.369969791667</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45991.369969791667</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45991.369969791667</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45991.369969791667</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45991.369969791667</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45991.369969791667</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45991.369969791667</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45991.369969791667</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45991.369969791667</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45991.369969791667</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45991.369969791667</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45991.369969791667</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45991.369969791667</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45991.369969791667</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45991.369969791667</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45991.369969791667</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45991.369969791667</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45991.369969791667</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45991.369969791667</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45991.369969791667</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45991.369969791667</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45991.369969791667</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45991.369969791667</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45991.369969791667</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45991.369969791667</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45991.369969791667</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45991.369969791667</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45991.369969791667</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45991.369969791667</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45991.369969791667</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45991.369969791667</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45991.369969791667</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45991.369969791667</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45991.369969791667</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45991.369969791667</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45991.369969791667</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45991.369969791667</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45991.369969791667</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45991.369969791667</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45991.369969791667</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45991.369969791667</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45991.369969791667</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45991.369969791667</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45991.369969791667</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45991.369969791667</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45991.369969791667</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45991.369969791667</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45991.369969791667</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45991.369969791667</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45991.369969791667</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45991.369969791667</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45991.369969791667</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45991.369969791667</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45991.369969791667</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45991.369969791667</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45991.369969791667</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45991.369969791667</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45991.369969791667</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45991.369969791667</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45991.369969791667</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45991.369969791667</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45991.369969791667</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45991.369969791667</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45991.369969791667</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45991.369969791667</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45991.369969791667</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45991.369969791667</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45991.369969791667</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45991.369969791667</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45991.369969791667</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45991.369969791667</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45991.369969791667</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45991.369969791667</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45991.369969791667</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45991.369969791667</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45991.369969791667</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45991.369969791667</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45991.369969791667</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45991.369969791667</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45991.369969791667</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45991.369969791667</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45991.369969791667</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45991.369969791667</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45991.369969791667</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45991.369969791667</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45991.369969791667</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45991.369969791667</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45991.369969791667</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45991.369969791667</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45991.369969791667</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45991.369969791667</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45991.369969791667</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45991.369969791667</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45991.369969791667</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45991.369969791667</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45991.369969791667</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45991.369969791667</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45991.369969791667</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45991.369969791667</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45991.369969791667</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45991.369969791667</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45991.369969791667</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45991.369969791667</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45991.369969791667</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45991.369969791667</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45991.369969791667</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45991.369969791667</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45991.369969791667</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45991.369969791667</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45991.369969791667</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45991.369969791667</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45991.369969791667</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45991.369969791667</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45991.369969791667</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45991.369969791667</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45991.369969791667</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45991.369969791667</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45991.369969791667</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45991.369969791667</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45991.369969791667</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45991.369969791667</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45991.369969791667</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45991.369969791667</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45991.369969791667</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45991.369969791667</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45991.369969791667</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45991.369969791667</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45991.369969791667</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45991.369969791667</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45991.369969791667</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45991.369969791667</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45991.369969791667</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45991.369969791667</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45991.369969791667</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45991.369969791667</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45991.369969791667</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45991.369969791667</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45991.369969791667</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45991.369969791667</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45991.369969791667</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45991.369969791667</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45991.369969791667</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45991.369969791667</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45991.369969791667</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45991.369969791667</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45991.369969791667</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45991.369969791667</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45991.369969791667</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45991.369969791667</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45991.369969791667</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45991.369969791667</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45991.369969791667</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45991.369969791667</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45991.369969791667</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45991.369969791667</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45991.369969791667</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45991.369969791667</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45991.369969791667</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45991.369969791667</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45991.369969791667</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45991.369969791667</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45991.369969791667</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45991.369969791667</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45991.369969791667</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45991.369969791667</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45991.369969791667</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45991.369969791667</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45991.369969791667</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45991.369969791667</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45991.369969791667</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45991.369969791667</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45991.369969791667</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45991.369969791667</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45991.369969791667</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45991.369969791667</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45991.369969791667</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45991.369969791667</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45991.369969791667</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45991.369969791667</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45991.369969791667</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45991.369969791667</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45991.369969791667</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45991.369969791667</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45991.369969791667</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45991.369969791667</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45991.369969791667</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45991.369969791667</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45991.369969791667</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45991.369969791667</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45991.369969791667</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45991.369969791667</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45991.369969791667</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45991.369969791667</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45991.369969791667</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45991.369969791667</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45991.369969791667</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45991.369969791667</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45991.369969791667</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45991.369969791667</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45991.369969791667</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45991.369969791667</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45991.369969791667</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45991.369969791667</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45991.369969791667</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45991.369969791667</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45991.369969791667</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45991.369969791667</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45991.369969791667</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45991.369969791667</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45991.369969791667</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45991.369969791667</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45991.369969791667</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45991.369969791667</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45991.369969791667</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45991.369969791667</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45991.369969791667</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45991.369969791667</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45991.369969791667</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45991.369969791667</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45991.369969791667</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45991.369969791667</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45991.369969791667</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45991.369969791667</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45991.369969791667</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45991.369969791667</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45991.369969791667</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45991.369969791667</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45991.369969791667</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45991.369969791667</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45991.369969791667</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45991.369969791667</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45991.369969791667</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45991.369969791667</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45991.369969791667</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45991.369969791667</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45991.369969791667</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45991.369969791667</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45991.369969791667</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45991.369969791667</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45991.369969791667</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45991.369969791667</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45991.369969791667</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45991.369969791667</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45991.369969791667</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45991.369969791667</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45991.369969791667</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45991.369969791667</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45991.369969791667</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45991.369969791667</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45991.369969791667</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45991.369969791667</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45991.369969791667</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45991.369969791667</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45991.369969791667</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45991.369969791667</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45991.369969791667</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45991.369969791667</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45991.369969791667</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45991.369969791667</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45991.369969791667</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45991.369969791667</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45991.369969791667</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45991.369969791667</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45991.369969791667</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45991.369969791667</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45991.369969791667</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45991.369969791667</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45991.369969791667</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45991.369969791667</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45991.369969791667</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45991.369969791667</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45991.369969791667</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45991.369969791667</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45991.369969791667</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45991.369969791667</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45991.369969791667</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45991.369969791667</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45991.369969791667</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45991.369969791667</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45991.369969791667</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45991.369969791667</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45991.369969791667</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45991.369969791667</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45991.369969791667</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45991.369969791667</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45991.369969791667</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45991.369969791667</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45991.369969791667</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45991.369969791667</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45991.369969791667</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45991.369969791667</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45991.369969791667</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45991.369969791667</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45991.369969791667</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45991.369969791667</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45991.369969791667</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45991.369969791667</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45991.369969791667</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45991.369969791667</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45991.369969791667</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45991.369969791667</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45991.369969791667</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45991.369969791667</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45991.369969791667</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45991.369969791667</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45991.369969791667</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45991.369969791667</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45991.369969791667</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45991.369969791667</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45991.369969791667</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45991.369969791667</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45991.369969791667</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45991.369969791667</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45991.369969791667</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45991.369969791667</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45991.369969791667</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45991.369969791667</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45991.369969791667</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45991.369969791667</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45991.369969791667</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45991.369969791667</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45991.369969791667</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45991.369969791667</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45991.369969791667</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45991.369969791667</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45991.369969791667</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45991.369969791667</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45991.369969791667</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45991.369969791667</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45991.369969791667</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45991.369969791667</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45991.369969791667</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45991.369969791667</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45991.369969791667</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45991.369969791667</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45991.369969791667</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45991.369969791667</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45991.369969791667</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45991.369969791667</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45991.369969791667</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45991.369969791667</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45991.369969791667</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45991.369969791667</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45991.369969791667</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45991.369969791667</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45991.369969791667</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45991.369969791667</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45991.369969791667</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45991.369969791667</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45991.369969791667</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45991.369969791667</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45991.369969791667</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45991.369969791667</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45991.369969791667</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45991.369969791667</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45991.369969791667</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45991.369969791667</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45991.369969791667</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45991.369969791667</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45991.369969791667</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45991.369969791667</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45991.369969791667</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45991.369969791667</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45991.369969791667</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45991.369969791667</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45991.369969791667</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45991.369969791667</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45991.369969791667</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45991.369969791667</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45991.369969791667</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45991.369969791667</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45991.369969791667</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45991.369969791667</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45991.369969791667</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45991.369969791667</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45991.369969791667</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45991.369969791667</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45991.369969791667</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45991.369969791667</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45991.369969791667</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45991.369969791667</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45991.369969791667</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45991.369969791667</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45991.369969791667</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45991.369969791667</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45991.369969791667</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45991.369969791667</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45991.369969791667</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45991.369969791667</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45991.369969791667</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45991.369969791667</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45991.369969791667</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45991.369969791667</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45991.369969791667</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45991.369969791667</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45991.369969791667</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45991.369969791667</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45991.369969791667</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45991.369969791667</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45991.369969791667</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45991.369969791667</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45991.369969791667</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45991.369969791667</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45991.369969791667</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45991.369969791667</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45991.369969791667</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45991.369969791667</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45991.369969791667</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45991.369969791667</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45991.369969791667</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45991.369969791667</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45991.369969791667</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45991.369969791667</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45991.369969791667</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45991.369969791667</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45991.369969791667</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45991.369969791667</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45991.369969791667</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45991.369969791667</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45991.369969791667</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45991.369969791667</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45991.369969791667</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45991.369969791667</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45991.369969791667</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45991.369969791667</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45991.369969791667</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45991.369969791667</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45991.369969791667</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45991.369969791667</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45991.369969791667</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45991.369969791667</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45991.369969791667</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45991.369969791667</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45991.369969791667</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45991.369969791667</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45991.369969791667</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45991.369969791667</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45991.369969791667</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45991.369969791667</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45991.369969791667</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45991.369969791667</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45991.369969791667</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45991.369969791667</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45991.369969791667</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45991.369969791667</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45991.369969791667</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45991.369969791667</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45991.369969791667</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45991.369969791667</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45991.369969791667</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45991.369969791667</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45991.369969791667</v>
      </c>
      <c r="H485" s="121"/>
      <c r="I485" s="119" t="str">
        <f>IFERROR(VLOOKUP(D485,DB!A:F,6,0),"")</f>
        <v/>
      </c>
      <c r="J485" s="119" t="str">
        <f>IFERROR(VLOOKUP(D485,DB!A:G,7,0),"")</f>
        <v/>
      </c>
      <c r="K485" s="122"/>
      <c r="L485" s="140" t="str">
        <f>IFERROR(VLOOKUP(D485,DB!A:I,9,0),"")</f>
        <v/>
      </c>
    </row>
    <row r="486" spans="1:12" ht="31.5" customHeight="1">
      <c r="A486" s="146"/>
      <c r="B486" s="147" t="str">
        <f>IFERROR(VLOOKUP(D486,DB!A:K,11,0),"")</f>
        <v/>
      </c>
      <c r="C486" s="148"/>
      <c r="D486" s="147"/>
      <c r="E486" s="145"/>
      <c r="F486" s="149"/>
      <c r="G486" s="150">
        <f ca="1">IFERROR(NOW()-F486,"-")</f>
        <v>45991.369969791667</v>
      </c>
      <c r="H486" s="149"/>
      <c r="I486" s="147" t="str">
        <f>IFERROR(VLOOKUP(D486,DB!A:F,6,0),"")</f>
        <v/>
      </c>
      <c r="J486" s="147" t="str">
        <f>IFERROR(VLOOKUP(D486,DB!A:G,7,0),"")</f>
        <v/>
      </c>
      <c r="K486" s="151"/>
      <c r="L486" s="152" t="str">
        <f>IFERROR(VLOOKUP(D486,DB!A:I,9,0),"")</f>
        <v/>
      </c>
    </row>
  </sheetData>
  <dataValidations count="2">
    <dataValidation allowBlank="1" showInputMessage="1" showErrorMessage="1" sqref="E1" xr:uid="{9E1BC488-8814-4F8A-8DBE-742B3278AB71}"/>
    <dataValidation type="list" allowBlank="1" showInputMessage="1" showErrorMessage="1" sqref="E2:E48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2025-11-30T05:53:59Z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